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8高塚\"/>
    </mc:Choice>
  </mc:AlternateContent>
  <xr:revisionPtr revIDLastSave="0" documentId="13_ncr:1_{2CB90AC3-1FE1-4DC8-A949-1C56AF61BE8B}" xr6:coauthVersionLast="47" xr6:coauthVersionMax="47" xr10:uidLastSave="{00000000-0000-0000-0000-000000000000}"/>
  <bookViews>
    <workbookView xWindow="-120" yWindow="-120" windowWidth="20730" windowHeight="11310" tabRatio="778" xr2:uid="{00000000-000D-0000-FFFF-FFFF00000000}"/>
  </bookViews>
  <sheets>
    <sheet name="R05" sheetId="26" r:id="rId1"/>
    <sheet name="R04" sheetId="25" r:id="rId2"/>
    <sheet name="R03" sheetId="24" r:id="rId3"/>
    <sheet name="R02" sheetId="23" r:id="rId4"/>
    <sheet name="R01" sheetId="22" r:id="rId5"/>
    <sheet name="H30" sheetId="21" r:id="rId6"/>
    <sheet name="H29" sheetId="20" r:id="rId7"/>
    <sheet name="H28" sheetId="19" r:id="rId8"/>
    <sheet name="H27" sheetId="18" r:id="rId9"/>
    <sheet name="H26" sheetId="17" r:id="rId10"/>
    <sheet name="H25" sheetId="16" r:id="rId11"/>
    <sheet name="H24" sheetId="15" r:id="rId12"/>
    <sheet name="H23" sheetId="14" r:id="rId13"/>
    <sheet name="H22" sheetId="13" r:id="rId14"/>
    <sheet name="H21" sheetId="12" r:id="rId15"/>
    <sheet name="H20" sheetId="11" r:id="rId16"/>
    <sheet name="H19" sheetId="10" r:id="rId17"/>
    <sheet name="H18" sheetId="9" r:id="rId18"/>
    <sheet name="H17" sheetId="8" r:id="rId19"/>
    <sheet name="H16" sheetId="6" r:id="rId20"/>
    <sheet name="H15" sheetId="5" r:id="rId21"/>
    <sheet name="H14" sheetId="7" r:id="rId22"/>
  </sheets>
  <definedNames>
    <definedName name="_xlnm.Print_Area" localSheetId="14">'H21'!$A$1:$O$42,'H21'!$P$1:$AJ$42</definedName>
    <definedName name="_xlnm.Print_Area" localSheetId="13">'H22'!$A$2:$AJ$44</definedName>
    <definedName name="_xlnm.Print_Area" localSheetId="12">'H23'!$A$1:$AJ$43</definedName>
    <definedName name="_xlnm.Print_Area" localSheetId="11">'H24'!$A$1:$AJ$42</definedName>
    <definedName name="_xlnm.Print_Area" localSheetId="10">'H25'!$A$1:$AH$48</definedName>
    <definedName name="_xlnm.Print_Area" localSheetId="9">'H26'!$A$1:$AH$49</definedName>
    <definedName name="_xlnm.Print_Area" localSheetId="8">'H27'!$A$1:$AH$49</definedName>
    <definedName name="_xlnm.Print_Area" localSheetId="7">'H28'!$A$10:$O$49,'H28'!$P$10:$AH$49</definedName>
    <definedName name="_xlnm.Print_Area" localSheetId="4">'R01'!$A$1:$O$48,'R01'!$P$1:$AH$48</definedName>
    <definedName name="_xlnm.Print_Area" localSheetId="3">'R02'!$A$1:$O$44,'R02'!$P$1:$AH$44</definedName>
    <definedName name="_xlnm.Print_Area" localSheetId="2">'R03'!$A$1:$O$43,'R03'!$P$1:$AH$43</definedName>
    <definedName name="_xlnm.Print_Area" localSheetId="1">'R04'!$A$2:$O$44,'R04'!$P$2:$AH$44</definedName>
    <definedName name="_xlnm.Print_Area" localSheetId="0">'R05'!$A$2:$O$48,'R05'!$P$2:$AH$48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5" i="18" l="1"/>
  <c r="W45" i="18"/>
  <c r="F45" i="18"/>
  <c r="E45" i="18"/>
  <c r="X44" i="18"/>
  <c r="W44" i="18"/>
  <c r="Q44" i="18"/>
  <c r="O44" i="18"/>
  <c r="N44" i="18"/>
  <c r="L44" i="18"/>
  <c r="K44" i="18"/>
  <c r="F44" i="18"/>
  <c r="E44" i="18"/>
  <c r="X42" i="18"/>
  <c r="W42" i="18"/>
  <c r="F42" i="18"/>
  <c r="E42" i="18"/>
  <c r="X41" i="18"/>
  <c r="W41" i="18"/>
  <c r="F41" i="18"/>
  <c r="E41" i="18"/>
  <c r="X39" i="18"/>
  <c r="W39" i="18"/>
  <c r="U39" i="18"/>
  <c r="T39" i="18"/>
  <c r="O39" i="18"/>
  <c r="N39" i="18"/>
  <c r="L39" i="18"/>
  <c r="K39" i="18"/>
  <c r="F39" i="18"/>
  <c r="E39" i="18"/>
  <c r="X38" i="18"/>
  <c r="W38" i="18"/>
  <c r="R38" i="18"/>
  <c r="Q38" i="18"/>
  <c r="L38" i="18"/>
  <c r="K38" i="18"/>
  <c r="F38" i="18"/>
  <c r="E38" i="18"/>
  <c r="X37" i="18"/>
  <c r="W37" i="18"/>
  <c r="R37" i="18"/>
  <c r="Q37" i="18"/>
  <c r="O37" i="18"/>
  <c r="N37" i="18"/>
  <c r="L37" i="18"/>
  <c r="K37" i="18"/>
  <c r="F37" i="18"/>
  <c r="E37" i="18"/>
  <c r="AD36" i="18"/>
  <c r="AC36" i="18"/>
  <c r="X36" i="18"/>
  <c r="W36" i="18"/>
  <c r="U36" i="18"/>
  <c r="T36" i="18"/>
  <c r="R36" i="18"/>
  <c r="Q36" i="18"/>
  <c r="O36" i="18"/>
  <c r="N36" i="18"/>
  <c r="L36" i="18"/>
  <c r="K36" i="18"/>
  <c r="F36" i="18"/>
  <c r="E36" i="18"/>
  <c r="AG35" i="18"/>
  <c r="AF35" i="18"/>
  <c r="AD35" i="18"/>
  <c r="AC35" i="18"/>
  <c r="AA35" i="18"/>
  <c r="Z35" i="18"/>
  <c r="X35" i="18"/>
  <c r="W35" i="18"/>
  <c r="U35" i="18"/>
  <c r="T35" i="18"/>
  <c r="R35" i="18"/>
  <c r="Q35" i="18"/>
  <c r="O35" i="18"/>
  <c r="N35" i="18"/>
  <c r="L35" i="18"/>
  <c r="K35" i="18"/>
  <c r="F35" i="18"/>
  <c r="E35" i="18"/>
  <c r="AD33" i="18"/>
  <c r="AC33" i="18"/>
  <c r="X33" i="18"/>
  <c r="W33" i="18"/>
  <c r="U33" i="18"/>
  <c r="T33" i="18"/>
  <c r="R33" i="18"/>
  <c r="Q33" i="18"/>
  <c r="O33" i="18"/>
  <c r="N33" i="18"/>
  <c r="L33" i="18"/>
  <c r="K33" i="18"/>
  <c r="F33" i="18"/>
  <c r="E33" i="18"/>
  <c r="AD32" i="18"/>
  <c r="AC32" i="18"/>
  <c r="X32" i="18"/>
  <c r="W32" i="18"/>
  <c r="U32" i="18"/>
  <c r="T32" i="18"/>
  <c r="R32" i="18"/>
  <c r="Q32" i="18"/>
  <c r="O32" i="18"/>
  <c r="N32" i="18"/>
  <c r="L32" i="18"/>
  <c r="K32" i="18"/>
  <c r="F32" i="18"/>
  <c r="E32" i="18"/>
  <c r="AD31" i="18"/>
  <c r="AC31" i="18"/>
  <c r="AA31" i="18"/>
  <c r="Z31" i="18"/>
  <c r="X31" i="18"/>
  <c r="W31" i="18"/>
  <c r="R31" i="18"/>
  <c r="Q31" i="18"/>
  <c r="O31" i="18"/>
  <c r="N31" i="18"/>
  <c r="L31" i="18"/>
  <c r="K31" i="18"/>
  <c r="F31" i="18"/>
  <c r="E31" i="18"/>
  <c r="AD30" i="18"/>
  <c r="AC30" i="18"/>
  <c r="X30" i="18"/>
  <c r="W30" i="18"/>
  <c r="U30" i="18"/>
  <c r="T30" i="18"/>
  <c r="R30" i="18"/>
  <c r="Q30" i="18"/>
  <c r="O30" i="18"/>
  <c r="N30" i="18"/>
  <c r="L30" i="18"/>
  <c r="K30" i="18"/>
  <c r="F30" i="18"/>
  <c r="E30" i="18"/>
  <c r="AG29" i="18"/>
  <c r="AF29" i="18"/>
  <c r="AA29" i="18"/>
  <c r="Z29" i="18"/>
  <c r="X29" i="18"/>
  <c r="W29" i="18"/>
  <c r="U29" i="18"/>
  <c r="T29" i="18"/>
  <c r="R29" i="18"/>
  <c r="Q29" i="18"/>
  <c r="O29" i="18"/>
  <c r="N29" i="18"/>
  <c r="L29" i="18"/>
  <c r="K29" i="18"/>
  <c r="F29" i="18"/>
  <c r="E29" i="18"/>
  <c r="AD27" i="18"/>
  <c r="AC27" i="18"/>
  <c r="X27" i="18"/>
  <c r="W27" i="18"/>
  <c r="U27" i="18"/>
  <c r="T27" i="18"/>
  <c r="R27" i="18"/>
  <c r="Q27" i="18"/>
  <c r="O27" i="18"/>
  <c r="N27" i="18"/>
  <c r="L27" i="18"/>
  <c r="K27" i="18"/>
  <c r="F27" i="18"/>
  <c r="E27" i="18"/>
  <c r="AD26" i="18"/>
  <c r="AC26" i="18"/>
  <c r="X26" i="18"/>
  <c r="W26" i="18"/>
  <c r="U26" i="18"/>
  <c r="T26" i="18"/>
  <c r="R26" i="18"/>
  <c r="Q26" i="18"/>
  <c r="O26" i="18"/>
  <c r="N26" i="18"/>
  <c r="L26" i="18"/>
  <c r="K26" i="18"/>
  <c r="F26" i="18"/>
  <c r="E26" i="18"/>
  <c r="AD25" i="18"/>
  <c r="AC25" i="18"/>
  <c r="AA25" i="18"/>
  <c r="Z25" i="18"/>
  <c r="X25" i="18"/>
  <c r="W25" i="18"/>
  <c r="R25" i="18"/>
  <c r="Q25" i="18"/>
  <c r="O25" i="18"/>
  <c r="N25" i="18"/>
  <c r="L25" i="18"/>
  <c r="K25" i="18"/>
  <c r="F25" i="18"/>
  <c r="E25" i="18"/>
  <c r="AD24" i="18"/>
  <c r="AC24" i="18"/>
  <c r="X24" i="18"/>
  <c r="W24" i="18"/>
  <c r="U24" i="18"/>
  <c r="T24" i="18"/>
  <c r="R24" i="18"/>
  <c r="Q24" i="18"/>
  <c r="O24" i="18"/>
  <c r="N24" i="18"/>
  <c r="L24" i="18"/>
  <c r="K24" i="18"/>
  <c r="F24" i="18"/>
  <c r="E24" i="18"/>
  <c r="AG23" i="18"/>
  <c r="AF23" i="18"/>
  <c r="AD23" i="18"/>
  <c r="AC23" i="18"/>
  <c r="AA23" i="18"/>
  <c r="Z23" i="18"/>
  <c r="X23" i="18"/>
  <c r="W23" i="18"/>
  <c r="U23" i="18"/>
  <c r="T23" i="18"/>
  <c r="R23" i="18"/>
  <c r="Q23" i="18"/>
  <c r="O23" i="18"/>
  <c r="N23" i="18"/>
  <c r="L23" i="18"/>
  <c r="K23" i="18"/>
  <c r="F23" i="18"/>
  <c r="E23" i="18"/>
  <c r="AG20" i="18"/>
  <c r="AF20" i="18"/>
  <c r="AD20" i="18"/>
  <c r="AC20" i="18"/>
  <c r="AA20" i="18"/>
  <c r="Z20" i="18"/>
  <c r="X20" i="18"/>
  <c r="W20" i="18"/>
  <c r="U20" i="18"/>
  <c r="T20" i="18"/>
  <c r="R20" i="18"/>
  <c r="Q20" i="18"/>
  <c r="O20" i="18"/>
  <c r="N20" i="18"/>
  <c r="L20" i="18"/>
  <c r="K20" i="18"/>
  <c r="F20" i="18"/>
  <c r="E20" i="18"/>
</calcChain>
</file>

<file path=xl/sharedStrings.xml><?xml version="1.0" encoding="utf-8"?>
<sst xmlns="http://schemas.openxmlformats.org/spreadsheetml/2006/main" count="3357" uniqueCount="261">
  <si>
    <t>数</t>
  </si>
  <si>
    <t>鋼橋</t>
  </si>
  <si>
    <t>コンクリート橋</t>
  </si>
  <si>
    <t>石橋</t>
  </si>
  <si>
    <t>木橋</t>
  </si>
  <si>
    <t>総数</t>
  </si>
  <si>
    <t>主要府道</t>
  </si>
  <si>
    <t>一般府道</t>
  </si>
  <si>
    <t>主要市道</t>
  </si>
  <si>
    <t>一般市道</t>
  </si>
  <si>
    <t>自転車歩行者専用道路</t>
  </si>
  <si>
    <t>延長</t>
  </si>
  <si>
    <t>面積</t>
  </si>
  <si>
    <t>各年４月１日</t>
  </si>
  <si>
    <t>一般市道(自歩道)</t>
  </si>
  <si>
    <t>一般市道(歩行者専用道)</t>
  </si>
  <si>
    <t>　本表については1表注参照。</t>
  </si>
  <si>
    <t>（単位　延長＝メートル　面積＝平方メートル）</t>
  </si>
  <si>
    <t>一般国道（指定）</t>
  </si>
  <si>
    <t>一般国道（指定外）</t>
  </si>
  <si>
    <t>15メートル未満</t>
  </si>
  <si>
    <t>15～30〃</t>
  </si>
  <si>
    <t>100メートル以上</t>
  </si>
  <si>
    <t>15メートル以上</t>
  </si>
  <si>
    <t>　資料：京都市都市建設局道路部道路明示課「道路現況表」</t>
  </si>
  <si>
    <t>－</t>
  </si>
  <si>
    <r>
      <t>平成</t>
    </r>
    <r>
      <rPr>
        <sz val="8"/>
        <rFont val="ＭＳ 明朝"/>
        <family val="1"/>
        <charset val="128"/>
      </rPr>
      <t>13年</t>
    </r>
    <rPh sb="0" eb="2">
      <t>ヘイセイ</t>
    </rPh>
    <phoneticPr fontId="3"/>
  </si>
  <si>
    <r>
      <t>平成</t>
    </r>
    <r>
      <rPr>
        <sz val="8"/>
        <rFont val="ＭＳ 明朝"/>
        <family val="1"/>
        <charset val="128"/>
      </rPr>
      <t>12年</t>
    </r>
    <rPh sb="0" eb="2">
      <t>ヘイセイ</t>
    </rPh>
    <phoneticPr fontId="3"/>
  </si>
  <si>
    <t>３　橋りょう</t>
    <phoneticPr fontId="3"/>
  </si>
  <si>
    <t>年次，構造，延長</t>
    <phoneticPr fontId="3"/>
  </si>
  <si>
    <t>30～50〃</t>
    <phoneticPr fontId="3"/>
  </si>
  <si>
    <t>50～100〃</t>
    <phoneticPr fontId="3"/>
  </si>
  <si>
    <t>平成11年</t>
    <phoneticPr fontId="3"/>
  </si>
  <si>
    <r>
      <t>平成</t>
    </r>
    <r>
      <rPr>
        <sz val="8"/>
        <rFont val="ＭＳ 明朝"/>
        <family val="1"/>
        <charset val="128"/>
      </rPr>
      <t>13年</t>
    </r>
    <r>
      <rPr>
        <sz val="11"/>
        <rFont val="ＦＡ 明朝"/>
        <family val="1"/>
        <charset val="128"/>
      </rPr>
      <t/>
    </r>
    <rPh sb="0" eb="2">
      <t>ヘイセイ</t>
    </rPh>
    <phoneticPr fontId="3"/>
  </si>
  <si>
    <r>
      <t>平成</t>
    </r>
    <r>
      <rPr>
        <sz val="8"/>
        <rFont val="ＭＳ 明朝"/>
        <family val="1"/>
        <charset val="128"/>
      </rPr>
      <t>14年</t>
    </r>
    <r>
      <rPr>
        <sz val="11"/>
        <rFont val="ＦＡ 明朝"/>
        <family val="1"/>
        <charset val="128"/>
      </rPr>
      <t/>
    </r>
    <rPh sb="0" eb="2">
      <t>ヘイセイ</t>
    </rPh>
    <phoneticPr fontId="3"/>
  </si>
  <si>
    <r>
      <t>平成</t>
    </r>
    <r>
      <rPr>
        <b/>
        <sz val="8"/>
        <rFont val="ＭＳ ゴシック"/>
        <family val="3"/>
        <charset val="128"/>
      </rPr>
      <t>15年</t>
    </r>
    <rPh sb="0" eb="2">
      <t>ヘイセイ</t>
    </rPh>
    <phoneticPr fontId="3"/>
  </si>
  <si>
    <r>
      <t>平成</t>
    </r>
    <r>
      <rPr>
        <sz val="8"/>
        <rFont val="ＭＳ 明朝"/>
        <family val="1"/>
        <charset val="128"/>
      </rPr>
      <t>14年</t>
    </r>
    <rPh sb="0" eb="2">
      <t>ヘイセイ</t>
    </rPh>
    <phoneticPr fontId="3"/>
  </si>
  <si>
    <t>50～100〃</t>
    <phoneticPr fontId="3"/>
  </si>
  <si>
    <t>30～50〃</t>
    <phoneticPr fontId="3"/>
  </si>
  <si>
    <r>
      <t>平成</t>
    </r>
    <r>
      <rPr>
        <b/>
        <sz val="8"/>
        <rFont val="ＭＳ ゴシック"/>
        <family val="3"/>
        <charset val="128"/>
      </rPr>
      <t>16年</t>
    </r>
    <rPh sb="0" eb="2">
      <t>ヘイセイ</t>
    </rPh>
    <phoneticPr fontId="3"/>
  </si>
  <si>
    <r>
      <t>平成</t>
    </r>
    <r>
      <rPr>
        <sz val="8"/>
        <rFont val="ＭＳ 明朝"/>
        <family val="1"/>
        <charset val="128"/>
      </rPr>
      <t>15年</t>
    </r>
    <rPh sb="0" eb="2">
      <t>ヘイセイ</t>
    </rPh>
    <phoneticPr fontId="3"/>
  </si>
  <si>
    <r>
      <t>平成</t>
    </r>
    <r>
      <rPr>
        <sz val="8"/>
        <rFont val="ＭＳ 明朝"/>
        <family val="1"/>
        <charset val="128"/>
      </rPr>
      <t>15年</t>
    </r>
    <r>
      <rPr>
        <sz val="11"/>
        <rFont val="ＦＡ 明朝"/>
        <family val="1"/>
        <charset val="128"/>
      </rPr>
      <t/>
    </r>
    <rPh sb="0" eb="2">
      <t>ヘイセイ</t>
    </rPh>
    <phoneticPr fontId="3"/>
  </si>
  <si>
    <r>
      <t>平成</t>
    </r>
    <r>
      <rPr>
        <sz val="8"/>
        <rFont val="ＭＳ 明朝"/>
        <family val="1"/>
        <charset val="128"/>
      </rPr>
      <t>14年</t>
    </r>
    <r>
      <rPr>
        <sz val="11"/>
        <rFont val="ＦＡ 明朝"/>
        <family val="1"/>
        <charset val="128"/>
      </rPr>
      <t/>
    </r>
    <rPh sb="0" eb="2">
      <t>ヘイセイ</t>
    </rPh>
    <phoneticPr fontId="3"/>
  </si>
  <si>
    <t>平成12年</t>
    <phoneticPr fontId="3"/>
  </si>
  <si>
    <t>年次，構造，延長</t>
    <phoneticPr fontId="3"/>
  </si>
  <si>
    <t>３　橋りょう</t>
    <phoneticPr fontId="3"/>
  </si>
  <si>
    <r>
      <t>平成</t>
    </r>
    <r>
      <rPr>
        <b/>
        <sz val="8"/>
        <rFont val="ＭＳ ゴシック"/>
        <family val="3"/>
        <charset val="128"/>
      </rPr>
      <t>14年</t>
    </r>
    <rPh sb="0" eb="2">
      <t>ヘイセイ</t>
    </rPh>
    <phoneticPr fontId="3"/>
  </si>
  <si>
    <r>
      <t>平成</t>
    </r>
    <r>
      <rPr>
        <sz val="8"/>
        <rFont val="ＭＳ 明朝"/>
        <family val="1"/>
        <charset val="128"/>
      </rPr>
      <t>11年</t>
    </r>
    <rPh sb="0" eb="2">
      <t>ヘイセイ</t>
    </rPh>
    <phoneticPr fontId="3"/>
  </si>
  <si>
    <t>平成10年</t>
    <phoneticPr fontId="3"/>
  </si>
  <si>
    <t>　注）平成１７年は，平成１７年３月３１日現在。　</t>
    <rPh sb="1" eb="2">
      <t>チュウ</t>
    </rPh>
    <rPh sb="3" eb="5">
      <t>ヘイセイ</t>
    </rPh>
    <rPh sb="7" eb="8">
      <t>ネン</t>
    </rPh>
    <rPh sb="10" eb="12">
      <t>ヘイセイ</t>
    </rPh>
    <rPh sb="14" eb="15">
      <t>ネン</t>
    </rPh>
    <rPh sb="16" eb="17">
      <t>ガツ</t>
    </rPh>
    <rPh sb="19" eb="20">
      <t>ニチ</t>
    </rPh>
    <rPh sb="20" eb="22">
      <t>ゲンザイ</t>
    </rPh>
    <phoneticPr fontId="3"/>
  </si>
  <si>
    <t>50～100〃</t>
    <phoneticPr fontId="3"/>
  </si>
  <si>
    <t>30～50〃</t>
    <phoneticPr fontId="3"/>
  </si>
  <si>
    <r>
      <t>平成</t>
    </r>
    <r>
      <rPr>
        <b/>
        <sz val="8"/>
        <rFont val="ＭＳ ゴシック"/>
        <family val="3"/>
        <charset val="128"/>
      </rPr>
      <t>17年</t>
    </r>
    <rPh sb="0" eb="2">
      <t>ヘイセイ</t>
    </rPh>
    <phoneticPr fontId="3"/>
  </si>
  <si>
    <r>
      <t>平成</t>
    </r>
    <r>
      <rPr>
        <b/>
        <sz val="8"/>
        <rFont val="ＭＳ ゴシック"/>
        <family val="3"/>
        <charset val="128"/>
      </rPr>
      <t>17年</t>
    </r>
    <r>
      <rPr>
        <sz val="8"/>
        <rFont val="ＭＳ 明朝"/>
        <family val="1"/>
        <charset val="128"/>
      </rPr>
      <t/>
    </r>
    <rPh sb="0" eb="2">
      <t>ヘイセイ</t>
    </rPh>
    <phoneticPr fontId="3"/>
  </si>
  <si>
    <r>
      <t>平成</t>
    </r>
    <r>
      <rPr>
        <sz val="8"/>
        <rFont val="ＭＳ 明朝"/>
        <family val="1"/>
        <charset val="128"/>
      </rPr>
      <t>16年</t>
    </r>
    <rPh sb="0" eb="2">
      <t>ヘイセイ</t>
    </rPh>
    <phoneticPr fontId="3"/>
  </si>
  <si>
    <r>
      <t>平成</t>
    </r>
    <r>
      <rPr>
        <sz val="8"/>
        <rFont val="ＦＡ 明朝"/>
        <family val="1"/>
        <charset val="128"/>
      </rPr>
      <t>16年</t>
    </r>
    <r>
      <rPr>
        <sz val="8"/>
        <rFont val="ＭＳ 明朝"/>
        <family val="1"/>
        <charset val="128"/>
      </rPr>
      <t/>
    </r>
    <rPh sb="0" eb="2">
      <t>ヘイセイ</t>
    </rPh>
    <phoneticPr fontId="3"/>
  </si>
  <si>
    <r>
      <t>平成</t>
    </r>
    <r>
      <rPr>
        <sz val="8"/>
        <rFont val="ＦＡ 明朝"/>
        <family val="1"/>
        <charset val="128"/>
      </rPr>
      <t>15年</t>
    </r>
    <r>
      <rPr>
        <sz val="8"/>
        <rFont val="ＭＳ 明朝"/>
        <family val="1"/>
        <charset val="128"/>
      </rPr>
      <t/>
    </r>
    <rPh sb="0" eb="2">
      <t>ヘイセイ</t>
    </rPh>
    <phoneticPr fontId="3"/>
  </si>
  <si>
    <r>
      <t>平成</t>
    </r>
    <r>
      <rPr>
        <sz val="8"/>
        <rFont val="ＦＡ 明朝"/>
        <family val="1"/>
        <charset val="128"/>
      </rPr>
      <t>14</t>
    </r>
    <r>
      <rPr>
        <sz val="8"/>
        <rFont val="ＭＳ 明朝"/>
        <family val="1"/>
        <charset val="128"/>
      </rPr>
      <t>年</t>
    </r>
    <rPh sb="0" eb="2">
      <t>ヘイセイ</t>
    </rPh>
    <phoneticPr fontId="3"/>
  </si>
  <si>
    <t>平成13年</t>
    <phoneticPr fontId="3"/>
  </si>
  <si>
    <t>年次，構造，延長</t>
    <phoneticPr fontId="3"/>
  </si>
  <si>
    <t>３　橋りょう</t>
    <phoneticPr fontId="3"/>
  </si>
  <si>
    <t>（Ⅰ）　道路，橋りょう，公園</t>
  </si>
  <si>
    <t>　a)一般国道（指定）は平成１７年４月１日現在の数値である。</t>
    <phoneticPr fontId="13"/>
  </si>
  <si>
    <t>　資料：京都市建設局道路部道路明示課「道路現況表」</t>
    <phoneticPr fontId="3"/>
  </si>
  <si>
    <t>50メートル以上</t>
  </si>
  <si>
    <t>15～50〃</t>
  </si>
  <si>
    <t>50～100〃</t>
    <phoneticPr fontId="3"/>
  </si>
  <si>
    <t>30～50〃</t>
    <phoneticPr fontId="3"/>
  </si>
  <si>
    <r>
      <t>平成</t>
    </r>
    <r>
      <rPr>
        <b/>
        <sz val="8"/>
        <rFont val="ＭＳ ゴシック"/>
        <family val="3"/>
        <charset val="128"/>
      </rPr>
      <t>18年</t>
    </r>
    <r>
      <rPr>
        <sz val="8"/>
        <rFont val="ＭＳ 明朝"/>
        <family val="1"/>
        <charset val="128"/>
      </rPr>
      <t/>
    </r>
    <rPh sb="0" eb="2">
      <t>ヘイセイ</t>
    </rPh>
    <phoneticPr fontId="3"/>
  </si>
  <si>
    <r>
      <t>平成</t>
    </r>
    <r>
      <rPr>
        <sz val="8"/>
        <rFont val="ＦＡ 明朝"/>
        <family val="1"/>
        <charset val="128"/>
      </rPr>
      <t>17年</t>
    </r>
    <r>
      <rPr>
        <sz val="8"/>
        <rFont val="ＭＳ 明朝"/>
        <family val="1"/>
        <charset val="128"/>
      </rPr>
      <t/>
    </r>
    <rPh sb="0" eb="2">
      <t>ヘイセイ</t>
    </rPh>
    <phoneticPr fontId="3"/>
  </si>
  <si>
    <r>
      <t>平成</t>
    </r>
    <r>
      <rPr>
        <sz val="8"/>
        <rFont val="ＦＡ 明朝"/>
        <family val="1"/>
        <charset val="128"/>
      </rPr>
      <t>15</t>
    </r>
    <r>
      <rPr>
        <sz val="8"/>
        <rFont val="ＭＳ 明朝"/>
        <family val="1"/>
        <charset val="128"/>
      </rPr>
      <t>年</t>
    </r>
    <rPh sb="0" eb="2">
      <t>ヘイセイ</t>
    </rPh>
    <phoneticPr fontId="3"/>
  </si>
  <si>
    <t>平成14年</t>
    <phoneticPr fontId="3"/>
  </si>
  <si>
    <t>構造</t>
  </si>
  <si>
    <t>一般国道（指定） a)</t>
    <phoneticPr fontId="3"/>
  </si>
  <si>
    <t>年次</t>
  </si>
  <si>
    <t>各年４月１日</t>
    <phoneticPr fontId="3"/>
  </si>
  <si>
    <t>省令により指定されたものである。</t>
  </si>
  <si>
    <t>うち「指定」は国土交通省管理，「指定外」は京都市管理による。府道は知事，市道は市長が認定し，主要府道，主要市道は，</t>
    <phoneticPr fontId="3"/>
  </si>
  <si>
    <t>　本表は，道路法に基づく道路の現況である。ただし，西日本高速道路株式会社分は入っていない。一般国道は政令で指定され，</t>
    <rPh sb="25" eb="26">
      <t>ニシ</t>
    </rPh>
    <rPh sb="26" eb="28">
      <t>ニホン</t>
    </rPh>
    <rPh sb="28" eb="30">
      <t>コウソク</t>
    </rPh>
    <rPh sb="30" eb="32">
      <t>ドウロ</t>
    </rPh>
    <rPh sb="32" eb="34">
      <t>カブシキ</t>
    </rPh>
    <rPh sb="34" eb="36">
      <t>カイシャ</t>
    </rPh>
    <rPh sb="36" eb="37">
      <t>ブン</t>
    </rPh>
    <phoneticPr fontId="3"/>
  </si>
  <si>
    <t>３　橋りょう</t>
    <phoneticPr fontId="3"/>
  </si>
  <si>
    <t>（Ⅰ）道路，橋りょう，公園</t>
    <phoneticPr fontId="3"/>
  </si>
  <si>
    <t>　資料：京都市建設局道路部道路明示課「道路現況表」</t>
    <phoneticPr fontId="3"/>
  </si>
  <si>
    <t>15メートル以上</t>
    <phoneticPr fontId="3"/>
  </si>
  <si>
    <t>50～100〃</t>
    <phoneticPr fontId="3"/>
  </si>
  <si>
    <t>30～50〃</t>
    <phoneticPr fontId="3"/>
  </si>
  <si>
    <r>
      <t>平成</t>
    </r>
    <r>
      <rPr>
        <b/>
        <sz val="8"/>
        <rFont val="ＭＳ ゴシック"/>
        <family val="3"/>
        <charset val="128"/>
      </rPr>
      <t>19年</t>
    </r>
    <r>
      <rPr>
        <sz val="8"/>
        <rFont val="ＭＳ 明朝"/>
        <family val="1"/>
        <charset val="128"/>
      </rPr>
      <t/>
    </r>
    <rPh sb="0" eb="2">
      <t>ヘイセイ</t>
    </rPh>
    <phoneticPr fontId="3"/>
  </si>
  <si>
    <r>
      <t>平成</t>
    </r>
    <r>
      <rPr>
        <sz val="8"/>
        <rFont val="ＦＡ 明朝"/>
        <family val="1"/>
        <charset val="128"/>
      </rPr>
      <t>18年</t>
    </r>
    <r>
      <rPr>
        <sz val="8"/>
        <rFont val="ＭＳ 明朝"/>
        <family val="1"/>
        <charset val="128"/>
      </rPr>
      <t/>
    </r>
    <rPh sb="0" eb="2">
      <t>ヘイセイ</t>
    </rPh>
    <phoneticPr fontId="3"/>
  </si>
  <si>
    <r>
      <t>平成</t>
    </r>
    <r>
      <rPr>
        <sz val="8"/>
        <rFont val="ＦＡ 明朝"/>
        <family val="1"/>
        <charset val="128"/>
      </rPr>
      <t>16</t>
    </r>
    <r>
      <rPr>
        <sz val="8"/>
        <rFont val="ＭＳ 明朝"/>
        <family val="1"/>
        <charset val="128"/>
      </rPr>
      <t>年</t>
    </r>
    <rPh sb="0" eb="2">
      <t>ヘイセイ</t>
    </rPh>
    <phoneticPr fontId="3"/>
  </si>
  <si>
    <t>平成15年</t>
    <phoneticPr fontId="3"/>
  </si>
  <si>
    <t>一般国道（指定）</t>
    <phoneticPr fontId="3"/>
  </si>
  <si>
    <t>各年４月１日</t>
    <phoneticPr fontId="3"/>
  </si>
  <si>
    <t>うち「指定」は国土交通省管理，「指定外」は京都市管理による。府道は知事，市道は市長が認定し，主要府道，主要市道は，</t>
    <phoneticPr fontId="3"/>
  </si>
  <si>
    <t>３　橋りょう</t>
    <phoneticPr fontId="3"/>
  </si>
  <si>
    <t>（Ⅰ）道路，橋りょう，公園</t>
    <phoneticPr fontId="3"/>
  </si>
  <si>
    <t>　資料：京都市建設局土木管理部道路明示課「道路現況表」</t>
    <rPh sb="10" eb="12">
      <t>ドボク</t>
    </rPh>
    <rPh sb="12" eb="14">
      <t>カンリ</t>
    </rPh>
    <phoneticPr fontId="3"/>
  </si>
  <si>
    <t>15メートル以上</t>
    <phoneticPr fontId="3"/>
  </si>
  <si>
    <r>
      <t>平成</t>
    </r>
    <r>
      <rPr>
        <b/>
        <sz val="8"/>
        <rFont val="ＭＳ ゴシック"/>
        <family val="3"/>
        <charset val="128"/>
      </rPr>
      <t>20年</t>
    </r>
    <rPh sb="0" eb="2">
      <t>ヘイセイ</t>
    </rPh>
    <phoneticPr fontId="3"/>
  </si>
  <si>
    <r>
      <t>平成</t>
    </r>
    <r>
      <rPr>
        <b/>
        <sz val="8"/>
        <rFont val="ＭＳ ゴシック"/>
        <family val="3"/>
        <charset val="128"/>
      </rPr>
      <t>20年</t>
    </r>
    <r>
      <rPr>
        <sz val="11"/>
        <rFont val="ＦＡ 明朝"/>
        <family val="1"/>
        <charset val="128"/>
      </rPr>
      <t/>
    </r>
    <rPh sb="0" eb="2">
      <t>ヘイセイ</t>
    </rPh>
    <phoneticPr fontId="3"/>
  </si>
  <si>
    <r>
      <t>平成</t>
    </r>
    <r>
      <rPr>
        <sz val="8"/>
        <rFont val="ＭＳ 明朝"/>
        <family val="1"/>
        <charset val="128"/>
      </rPr>
      <t>19年</t>
    </r>
    <rPh sb="0" eb="2">
      <t>ヘイセイ</t>
    </rPh>
    <phoneticPr fontId="3"/>
  </si>
  <si>
    <r>
      <t>平成</t>
    </r>
    <r>
      <rPr>
        <sz val="8"/>
        <rFont val="ＭＳ 明朝"/>
        <family val="1"/>
        <charset val="128"/>
      </rPr>
      <t>19年</t>
    </r>
    <r>
      <rPr>
        <sz val="11"/>
        <rFont val="ＦＡ 明朝"/>
        <family val="1"/>
        <charset val="128"/>
      </rPr>
      <t/>
    </r>
    <rPh sb="0" eb="2">
      <t>ヘイセイ</t>
    </rPh>
    <phoneticPr fontId="3"/>
  </si>
  <si>
    <r>
      <t>平成</t>
    </r>
    <r>
      <rPr>
        <sz val="8"/>
        <rFont val="ＭＳ 明朝"/>
        <family val="1"/>
        <charset val="128"/>
      </rPr>
      <t>18年</t>
    </r>
    <rPh sb="0" eb="2">
      <t>ヘイセイ</t>
    </rPh>
    <phoneticPr fontId="3"/>
  </si>
  <si>
    <r>
      <t>平成</t>
    </r>
    <r>
      <rPr>
        <sz val="8"/>
        <rFont val="ＭＳ 明朝"/>
        <family val="1"/>
        <charset val="128"/>
      </rPr>
      <t>18年</t>
    </r>
    <r>
      <rPr>
        <sz val="11"/>
        <rFont val="ＦＡ 明朝"/>
        <family val="1"/>
        <charset val="128"/>
      </rPr>
      <t/>
    </r>
    <rPh sb="0" eb="2">
      <t>ヘイセイ</t>
    </rPh>
    <phoneticPr fontId="3"/>
  </si>
  <si>
    <r>
      <t>平成</t>
    </r>
    <r>
      <rPr>
        <sz val="8"/>
        <rFont val="ＭＳ 明朝"/>
        <family val="1"/>
        <charset val="128"/>
      </rPr>
      <t>17年</t>
    </r>
    <rPh sb="0" eb="2">
      <t>ヘイセイ</t>
    </rPh>
    <phoneticPr fontId="3"/>
  </si>
  <si>
    <t>平成16年</t>
    <phoneticPr fontId="3"/>
  </si>
  <si>
    <t>一般国道（指定）</t>
    <phoneticPr fontId="3"/>
  </si>
  <si>
    <t>　本表については，１表注参照。</t>
    <phoneticPr fontId="3"/>
  </si>
  <si>
    <t>３　　橋　り　ょ　う</t>
    <phoneticPr fontId="3"/>
  </si>
  <si>
    <t>総数</t>
    <rPh sb="0" eb="2">
      <t>ソウスウ</t>
    </rPh>
    <phoneticPr fontId="3"/>
  </si>
  <si>
    <r>
      <t>平成</t>
    </r>
    <r>
      <rPr>
        <b/>
        <sz val="8"/>
        <rFont val="ＭＳ ゴシック"/>
        <family val="3"/>
        <charset val="128"/>
      </rPr>
      <t>21年</t>
    </r>
    <rPh sb="0" eb="2">
      <t>ヘイセイ</t>
    </rPh>
    <phoneticPr fontId="3"/>
  </si>
  <si>
    <r>
      <t>平成</t>
    </r>
    <r>
      <rPr>
        <b/>
        <sz val="8"/>
        <rFont val="ＭＳ ゴシック"/>
        <family val="3"/>
        <charset val="128"/>
      </rPr>
      <t>21年</t>
    </r>
    <r>
      <rPr>
        <sz val="11"/>
        <rFont val="ＦＡ 明朝"/>
        <family val="1"/>
        <charset val="128"/>
      </rPr>
      <t/>
    </r>
    <rPh sb="0" eb="2">
      <t>ヘイセイ</t>
    </rPh>
    <phoneticPr fontId="3"/>
  </si>
  <si>
    <r>
      <t>平成</t>
    </r>
    <r>
      <rPr>
        <sz val="8"/>
        <rFont val="ＭＳ 明朝"/>
        <family val="1"/>
        <charset val="128"/>
      </rPr>
      <t>20年</t>
    </r>
    <rPh sb="0" eb="2">
      <t>ヘイセイ</t>
    </rPh>
    <phoneticPr fontId="3"/>
  </si>
  <si>
    <r>
      <t>平成</t>
    </r>
    <r>
      <rPr>
        <sz val="8"/>
        <rFont val="ＭＳ 明朝"/>
        <family val="1"/>
        <charset val="128"/>
      </rPr>
      <t>20年</t>
    </r>
    <r>
      <rPr>
        <sz val="11"/>
        <rFont val="ＦＡ 明朝"/>
        <family val="1"/>
        <charset val="128"/>
      </rPr>
      <t/>
    </r>
    <rPh sb="0" eb="2">
      <t>ヘイセイ</t>
    </rPh>
    <phoneticPr fontId="3"/>
  </si>
  <si>
    <t>平成17年</t>
    <phoneticPr fontId="3"/>
  </si>
  <si>
    <t>　本表については，１表頭注参照。</t>
    <rPh sb="11" eb="12">
      <t>トウ</t>
    </rPh>
    <phoneticPr fontId="3"/>
  </si>
  <si>
    <t>15メートル以上</t>
    <phoneticPr fontId="3"/>
  </si>
  <si>
    <t>50～100〃</t>
    <phoneticPr fontId="3"/>
  </si>
  <si>
    <t>30～50〃</t>
    <phoneticPr fontId="3"/>
  </si>
  <si>
    <r>
      <t>平成</t>
    </r>
    <r>
      <rPr>
        <b/>
        <sz val="8"/>
        <rFont val="ＭＳ ゴシック"/>
        <family val="3"/>
        <charset val="128"/>
      </rPr>
      <t>22年</t>
    </r>
    <rPh sb="0" eb="2">
      <t>ヘイセイ</t>
    </rPh>
    <phoneticPr fontId="3"/>
  </si>
  <si>
    <r>
      <t>平成</t>
    </r>
    <r>
      <rPr>
        <b/>
        <sz val="8"/>
        <rFont val="ＭＳ ゴシック"/>
        <family val="3"/>
        <charset val="128"/>
      </rPr>
      <t>22年</t>
    </r>
    <r>
      <rPr>
        <sz val="11"/>
        <rFont val="ＦＡ 明朝"/>
        <family val="1"/>
        <charset val="128"/>
      </rPr>
      <t/>
    </r>
    <rPh sb="0" eb="2">
      <t>ヘイセイ</t>
    </rPh>
    <phoneticPr fontId="3"/>
  </si>
  <si>
    <r>
      <t>平成</t>
    </r>
    <r>
      <rPr>
        <sz val="8"/>
        <rFont val="ＭＳ 明朝"/>
        <family val="1"/>
        <charset val="128"/>
      </rPr>
      <t>21年</t>
    </r>
    <rPh sb="0" eb="2">
      <t>ヘイセイ</t>
    </rPh>
    <phoneticPr fontId="3"/>
  </si>
  <si>
    <r>
      <t>平成</t>
    </r>
    <r>
      <rPr>
        <sz val="8"/>
        <rFont val="ＭＳ 明朝"/>
        <family val="1"/>
        <charset val="128"/>
      </rPr>
      <t>21年</t>
    </r>
    <r>
      <rPr>
        <sz val="11"/>
        <rFont val="ＦＡ 明朝"/>
        <family val="1"/>
        <charset val="128"/>
      </rPr>
      <t/>
    </r>
    <rPh sb="0" eb="2">
      <t>ヘイセイ</t>
    </rPh>
    <phoneticPr fontId="3"/>
  </si>
  <si>
    <t>平成18年</t>
    <phoneticPr fontId="3"/>
  </si>
  <si>
    <t>一般国道（指定）</t>
    <phoneticPr fontId="3"/>
  </si>
  <si>
    <t>　本表については，１表頭注参照</t>
    <rPh sb="11" eb="12">
      <t>トウ</t>
    </rPh>
    <phoneticPr fontId="3"/>
  </si>
  <si>
    <t>３　　橋　り ょ う</t>
    <phoneticPr fontId="3"/>
  </si>
  <si>
    <t>15メートル以上</t>
    <phoneticPr fontId="3"/>
  </si>
  <si>
    <t>－</t>
    <phoneticPr fontId="3"/>
  </si>
  <si>
    <t>50～100〃</t>
    <phoneticPr fontId="3"/>
  </si>
  <si>
    <t>30～50〃</t>
    <phoneticPr fontId="3"/>
  </si>
  <si>
    <r>
      <t>平成</t>
    </r>
    <r>
      <rPr>
        <b/>
        <sz val="8"/>
        <rFont val="ＭＳ ゴシック"/>
        <family val="3"/>
        <charset val="128"/>
      </rPr>
      <t>23年</t>
    </r>
    <rPh sb="0" eb="2">
      <t>ヘイセイ</t>
    </rPh>
    <phoneticPr fontId="3"/>
  </si>
  <si>
    <r>
      <t>平成</t>
    </r>
    <r>
      <rPr>
        <b/>
        <sz val="8"/>
        <rFont val="ＭＳ ゴシック"/>
        <family val="3"/>
        <charset val="128"/>
      </rPr>
      <t>23年</t>
    </r>
    <r>
      <rPr>
        <sz val="11"/>
        <rFont val="ＦＡ 明朝"/>
        <family val="1"/>
        <charset val="128"/>
      </rPr>
      <t/>
    </r>
    <rPh sb="0" eb="2">
      <t>ヘイセイ</t>
    </rPh>
    <phoneticPr fontId="3"/>
  </si>
  <si>
    <r>
      <t>平成</t>
    </r>
    <r>
      <rPr>
        <sz val="8"/>
        <rFont val="ＭＳ 明朝"/>
        <family val="1"/>
        <charset val="128"/>
      </rPr>
      <t>22年</t>
    </r>
    <rPh sb="0" eb="2">
      <t>ヘイセイ</t>
    </rPh>
    <phoneticPr fontId="3"/>
  </si>
  <si>
    <r>
      <t>平成</t>
    </r>
    <r>
      <rPr>
        <sz val="8"/>
        <rFont val="ＭＳ 明朝"/>
        <family val="1"/>
        <charset val="128"/>
      </rPr>
      <t>22年</t>
    </r>
    <r>
      <rPr>
        <sz val="11"/>
        <rFont val="ＦＡ 明朝"/>
        <family val="1"/>
        <charset val="128"/>
      </rPr>
      <t/>
    </r>
    <rPh sb="0" eb="2">
      <t>ヘイセイ</t>
    </rPh>
    <phoneticPr fontId="3"/>
  </si>
  <si>
    <r>
      <t>平成</t>
    </r>
    <r>
      <rPr>
        <sz val="8"/>
        <color indexed="8"/>
        <rFont val="ＭＳ 明朝"/>
        <family val="1"/>
        <charset val="128"/>
      </rPr>
      <t>20</t>
    </r>
    <r>
      <rPr>
        <sz val="8"/>
        <rFont val="ＭＳ 明朝"/>
        <family val="1"/>
        <charset val="128"/>
      </rPr>
      <t>年</t>
    </r>
    <rPh sb="0" eb="2">
      <t>ヘイセイ</t>
    </rPh>
    <phoneticPr fontId="3"/>
  </si>
  <si>
    <r>
      <t>平成</t>
    </r>
    <r>
      <rPr>
        <sz val="8"/>
        <color indexed="8"/>
        <rFont val="ＭＳ 明朝"/>
        <family val="1"/>
        <charset val="128"/>
      </rPr>
      <t>20年</t>
    </r>
    <rPh sb="0" eb="2">
      <t>ヘイセイ</t>
    </rPh>
    <phoneticPr fontId="3"/>
  </si>
  <si>
    <t>平成19年</t>
    <phoneticPr fontId="3"/>
  </si>
  <si>
    <t>一般国道（指定）</t>
    <phoneticPr fontId="3"/>
  </si>
  <si>
    <t>３　　橋　り　ょ　う</t>
    <phoneticPr fontId="3"/>
  </si>
  <si>
    <t>15メートル以上</t>
    <phoneticPr fontId="3"/>
  </si>
  <si>
    <t>50～100〃</t>
    <phoneticPr fontId="3"/>
  </si>
  <si>
    <t>30～50〃</t>
    <phoneticPr fontId="3"/>
  </si>
  <si>
    <r>
      <t>平成</t>
    </r>
    <r>
      <rPr>
        <b/>
        <sz val="8"/>
        <rFont val="ＭＳ ゴシック"/>
        <family val="3"/>
        <charset val="128"/>
      </rPr>
      <t>24年</t>
    </r>
    <rPh sb="0" eb="2">
      <t>ヘイセイ</t>
    </rPh>
    <phoneticPr fontId="3"/>
  </si>
  <si>
    <r>
      <t>平成</t>
    </r>
    <r>
      <rPr>
        <b/>
        <sz val="8"/>
        <rFont val="ＭＳ ゴシック"/>
        <family val="3"/>
        <charset val="128"/>
      </rPr>
      <t>24年</t>
    </r>
    <r>
      <rPr>
        <sz val="11"/>
        <rFont val="ＦＡ 明朝"/>
        <family val="1"/>
        <charset val="128"/>
      </rPr>
      <t/>
    </r>
    <rPh sb="0" eb="2">
      <t>ヘイセイ</t>
    </rPh>
    <phoneticPr fontId="3"/>
  </si>
  <si>
    <r>
      <t>平成</t>
    </r>
    <r>
      <rPr>
        <sz val="8"/>
        <rFont val="ＭＳ 明朝"/>
        <family val="1"/>
        <charset val="128"/>
      </rPr>
      <t>23年</t>
    </r>
    <rPh sb="0" eb="2">
      <t>ヘイセイ</t>
    </rPh>
    <phoneticPr fontId="3"/>
  </si>
  <si>
    <r>
      <t>平成</t>
    </r>
    <r>
      <rPr>
        <sz val="8"/>
        <rFont val="ＭＳ 明朝"/>
        <family val="1"/>
        <charset val="128"/>
      </rPr>
      <t>23年</t>
    </r>
    <r>
      <rPr>
        <sz val="11"/>
        <rFont val="ＦＡ 明朝"/>
        <family val="1"/>
        <charset val="128"/>
      </rPr>
      <t/>
    </r>
    <rPh sb="0" eb="2">
      <t>ヘイセイ</t>
    </rPh>
    <phoneticPr fontId="3"/>
  </si>
  <si>
    <r>
      <t>平成</t>
    </r>
    <r>
      <rPr>
        <sz val="8"/>
        <color indexed="8"/>
        <rFont val="ＭＳ 明朝"/>
        <family val="1"/>
        <charset val="128"/>
      </rPr>
      <t>21</t>
    </r>
    <r>
      <rPr>
        <sz val="8"/>
        <rFont val="ＭＳ 明朝"/>
        <family val="1"/>
        <charset val="128"/>
      </rPr>
      <t>年</t>
    </r>
    <rPh sb="0" eb="2">
      <t>ヘイセイ</t>
    </rPh>
    <phoneticPr fontId="3"/>
  </si>
  <si>
    <r>
      <t>平成</t>
    </r>
    <r>
      <rPr>
        <sz val="8"/>
        <color indexed="8"/>
        <rFont val="ＭＳ 明朝"/>
        <family val="1"/>
        <charset val="128"/>
      </rPr>
      <t>21年</t>
    </r>
    <rPh sb="0" eb="2">
      <t>ヘイセイ</t>
    </rPh>
    <phoneticPr fontId="3"/>
  </si>
  <si>
    <t>平成20年</t>
    <phoneticPr fontId="3"/>
  </si>
  <si>
    <t>一般国道（指定）</t>
    <phoneticPr fontId="3"/>
  </si>
  <si>
    <t>３　　橋　り  ょ　う</t>
    <phoneticPr fontId="3"/>
  </si>
  <si>
    <t>一般国道（指定）</t>
    <phoneticPr fontId="3"/>
  </si>
  <si>
    <t>平成21年</t>
    <phoneticPr fontId="3"/>
  </si>
  <si>
    <r>
      <rPr>
        <sz val="8"/>
        <color indexed="9"/>
        <rFont val="ＭＳ 明朝"/>
        <family val="1"/>
        <charset val="128"/>
      </rPr>
      <t>平成</t>
    </r>
    <r>
      <rPr>
        <sz val="8"/>
        <rFont val="ＭＳ 明朝"/>
        <family val="1"/>
        <charset val="128"/>
      </rPr>
      <t>22年</t>
    </r>
    <rPh sb="0" eb="2">
      <t>ヘイセイ</t>
    </rPh>
    <phoneticPr fontId="3"/>
  </si>
  <si>
    <r>
      <rPr>
        <sz val="8"/>
        <color indexed="9"/>
        <rFont val="ＭＳ 明朝"/>
        <family val="1"/>
        <charset val="128"/>
      </rPr>
      <t>平成</t>
    </r>
    <r>
      <rPr>
        <sz val="8"/>
        <rFont val="ＭＳ 明朝"/>
        <family val="1"/>
        <charset val="128"/>
      </rPr>
      <t>23年</t>
    </r>
    <r>
      <rPr>
        <sz val="11"/>
        <rFont val="ＦＡ 明朝"/>
        <family val="1"/>
        <charset val="128"/>
      </rPr>
      <t/>
    </r>
    <rPh sb="0" eb="2">
      <t>ヘイセイ</t>
    </rPh>
    <phoneticPr fontId="3"/>
  </si>
  <si>
    <r>
      <rPr>
        <sz val="8"/>
        <color indexed="9"/>
        <rFont val="ＭＳ 明朝"/>
        <family val="1"/>
        <charset val="128"/>
      </rPr>
      <t>平成</t>
    </r>
    <r>
      <rPr>
        <sz val="8"/>
        <rFont val="ＭＳ 明朝"/>
        <family val="1"/>
        <charset val="128"/>
      </rPr>
      <t>23年</t>
    </r>
    <rPh sb="0" eb="2">
      <t>ヘイセイ</t>
    </rPh>
    <phoneticPr fontId="3"/>
  </si>
  <si>
    <r>
      <rPr>
        <sz val="8"/>
        <color indexed="9"/>
        <rFont val="ＭＳ 明朝"/>
        <family val="1"/>
        <charset val="128"/>
      </rPr>
      <t>平成</t>
    </r>
    <r>
      <rPr>
        <sz val="8"/>
        <rFont val="ＭＳ 明朝"/>
        <family val="1"/>
        <charset val="128"/>
      </rPr>
      <t>24年</t>
    </r>
    <r>
      <rPr>
        <sz val="11"/>
        <rFont val="ＦＡ 明朝"/>
        <family val="1"/>
        <charset val="128"/>
      </rPr>
      <t/>
    </r>
    <rPh sb="0" eb="2">
      <t>ヘイセイ</t>
    </rPh>
    <phoneticPr fontId="3"/>
  </si>
  <si>
    <r>
      <rPr>
        <sz val="8"/>
        <color indexed="9"/>
        <rFont val="ＭＳ 明朝"/>
        <family val="1"/>
        <charset val="128"/>
      </rPr>
      <t>平成</t>
    </r>
    <r>
      <rPr>
        <sz val="8"/>
        <rFont val="ＭＳ 明朝"/>
        <family val="1"/>
        <charset val="128"/>
      </rPr>
      <t>24年</t>
    </r>
    <rPh sb="0" eb="2">
      <t>ヘイセイ</t>
    </rPh>
    <phoneticPr fontId="3"/>
  </si>
  <si>
    <r>
      <rPr>
        <b/>
        <sz val="8"/>
        <color indexed="9"/>
        <rFont val="ＭＳ ゴシック"/>
        <family val="3"/>
        <charset val="128"/>
      </rPr>
      <t>平成</t>
    </r>
    <r>
      <rPr>
        <b/>
        <sz val="8"/>
        <rFont val="ＭＳ ゴシック"/>
        <family val="3"/>
        <charset val="128"/>
      </rPr>
      <t>25年</t>
    </r>
    <r>
      <rPr>
        <sz val="11"/>
        <rFont val="ＦＡ 明朝"/>
        <family val="1"/>
        <charset val="128"/>
      </rPr>
      <t/>
    </r>
    <rPh sb="0" eb="2">
      <t>ヘイセイ</t>
    </rPh>
    <phoneticPr fontId="3"/>
  </si>
  <si>
    <r>
      <rPr>
        <b/>
        <sz val="8"/>
        <color indexed="9"/>
        <rFont val="ＭＳ ゴシック"/>
        <family val="3"/>
        <charset val="128"/>
      </rPr>
      <t>平成</t>
    </r>
    <r>
      <rPr>
        <b/>
        <sz val="8"/>
        <rFont val="ＭＳ ゴシック"/>
        <family val="3"/>
        <charset val="128"/>
      </rPr>
      <t>25年</t>
    </r>
    <rPh sb="0" eb="2">
      <t>ヘイセイ</t>
    </rPh>
    <phoneticPr fontId="3"/>
  </si>
  <si>
    <t>30～50〃</t>
    <phoneticPr fontId="3"/>
  </si>
  <si>
    <t>50～100〃</t>
    <phoneticPr fontId="3"/>
  </si>
  <si>
    <t>15メートル以上</t>
    <phoneticPr fontId="3"/>
  </si>
  <si>
    <t>　資料：京都市建設局土木管理部道路明示課</t>
    <rPh sb="10" eb="12">
      <t>ドボク</t>
    </rPh>
    <rPh sb="12" eb="14">
      <t>カンリ</t>
    </rPh>
    <phoneticPr fontId="3"/>
  </si>
  <si>
    <t>３　　橋　り　ょ　う</t>
    <phoneticPr fontId="11"/>
  </si>
  <si>
    <t>府道，主要市道は，省令により指定されたものである。道路延長には，橋りょう，トンネルを含んでいる。高級舗装アスファルト系</t>
    <rPh sb="14" eb="16">
      <t>シテイ</t>
    </rPh>
    <phoneticPr fontId="3"/>
  </si>
  <si>
    <t>発行）に基づくものをいう。</t>
    <phoneticPr fontId="20"/>
  </si>
  <si>
    <t>　本表は，道路法に基づく道路の現況である。ただし，西日本高速道路株式会社及び阪神高速道路株式会社分は入っていない。一般</t>
    <rPh sb="25" eb="26">
      <t>ニシ</t>
    </rPh>
    <rPh sb="26" eb="28">
      <t>ニホン</t>
    </rPh>
    <rPh sb="28" eb="30">
      <t>コウソク</t>
    </rPh>
    <rPh sb="30" eb="32">
      <t>ドウロ</t>
    </rPh>
    <rPh sb="32" eb="34">
      <t>カブシキ</t>
    </rPh>
    <rPh sb="34" eb="36">
      <t>カイシャ</t>
    </rPh>
    <rPh sb="36" eb="37">
      <t>オヨ</t>
    </rPh>
    <rPh sb="38" eb="40">
      <t>ハンシン</t>
    </rPh>
    <rPh sb="40" eb="42">
      <t>コウソク</t>
    </rPh>
    <rPh sb="42" eb="44">
      <t>ドウロ</t>
    </rPh>
    <rPh sb="44" eb="46">
      <t>カブシキ</t>
    </rPh>
    <rPh sb="46" eb="48">
      <t>カイシャ</t>
    </rPh>
    <rPh sb="48" eb="49">
      <t>ブン</t>
    </rPh>
    <phoneticPr fontId="3"/>
  </si>
  <si>
    <t>国道は政令で指定され，うち「指定」は国土交通省管理，「指定外」は京都市管理による。府道は知事，市道は市長が認定し，主要</t>
    <phoneticPr fontId="11"/>
  </si>
  <si>
    <t>とは，アスファルト舗装要綱（日本道路協会発行）に基づくものをいう。アスファルト簡易舗装とは，簡易舗装要綱（日本道路協会</t>
    <phoneticPr fontId="11"/>
  </si>
  <si>
    <t>一般国道（指定）</t>
    <phoneticPr fontId="3"/>
  </si>
  <si>
    <t>平成22年</t>
    <phoneticPr fontId="3"/>
  </si>
  <si>
    <r>
      <rPr>
        <sz val="8"/>
        <color indexed="9"/>
        <rFont val="ＭＳ 明朝"/>
        <family val="1"/>
        <charset val="128"/>
      </rPr>
      <t>平成</t>
    </r>
    <r>
      <rPr>
        <sz val="8"/>
        <rFont val="ＭＳ 明朝"/>
        <family val="1"/>
        <charset val="128"/>
      </rPr>
      <t>23年</t>
    </r>
    <rPh sb="0" eb="2">
      <t>ヘイセイ</t>
    </rPh>
    <phoneticPr fontId="3"/>
  </si>
  <si>
    <r>
      <rPr>
        <sz val="8"/>
        <color indexed="9"/>
        <rFont val="ＭＳ 明朝"/>
        <family val="1"/>
        <charset val="128"/>
      </rPr>
      <t>平成</t>
    </r>
    <r>
      <rPr>
        <sz val="8"/>
        <rFont val="ＭＳ 明朝"/>
        <family val="1"/>
        <charset val="128"/>
      </rPr>
      <t>24年</t>
    </r>
    <phoneticPr fontId="11"/>
  </si>
  <si>
    <r>
      <rPr>
        <sz val="8"/>
        <color indexed="9"/>
        <rFont val="ＭＳ 明朝"/>
        <family val="1"/>
        <charset val="128"/>
      </rPr>
      <t>平成</t>
    </r>
    <r>
      <rPr>
        <sz val="8"/>
        <rFont val="ＭＳ 明朝"/>
        <family val="1"/>
        <charset val="128"/>
      </rPr>
      <t>24年</t>
    </r>
    <rPh sb="0" eb="2">
      <t>ヘイセイ</t>
    </rPh>
    <phoneticPr fontId="3"/>
  </si>
  <si>
    <r>
      <rPr>
        <sz val="8"/>
        <color indexed="9"/>
        <rFont val="ＭＳ 明朝"/>
        <family val="1"/>
        <charset val="128"/>
      </rPr>
      <t>平成</t>
    </r>
    <r>
      <rPr>
        <sz val="8"/>
        <rFont val="ＭＳ 明朝"/>
        <family val="1"/>
        <charset val="128"/>
      </rPr>
      <t>25年</t>
    </r>
    <r>
      <rPr>
        <sz val="11"/>
        <rFont val="ＦＡ 明朝"/>
        <family val="1"/>
        <charset val="128"/>
      </rPr>
      <t/>
    </r>
    <rPh sb="0" eb="2">
      <t>ヘイセイ</t>
    </rPh>
    <phoneticPr fontId="3"/>
  </si>
  <si>
    <r>
      <rPr>
        <b/>
        <sz val="8"/>
        <color indexed="9"/>
        <rFont val="ＭＳ ゴシック"/>
        <family val="3"/>
        <charset val="128"/>
      </rPr>
      <t>平成</t>
    </r>
    <r>
      <rPr>
        <b/>
        <sz val="8"/>
        <rFont val="ＭＳ ゴシック"/>
        <family val="3"/>
        <charset val="128"/>
      </rPr>
      <t>26年</t>
    </r>
    <r>
      <rPr>
        <sz val="11"/>
        <rFont val="ＦＡ 明朝"/>
        <family val="1"/>
        <charset val="128"/>
      </rPr>
      <t/>
    </r>
    <rPh sb="0" eb="2">
      <t>ヘイセイ</t>
    </rPh>
    <phoneticPr fontId="3"/>
  </si>
  <si>
    <r>
      <rPr>
        <b/>
        <sz val="8"/>
        <color indexed="9"/>
        <rFont val="ＭＳ ゴシック"/>
        <family val="3"/>
        <charset val="128"/>
      </rPr>
      <t>平成</t>
    </r>
    <r>
      <rPr>
        <b/>
        <sz val="8"/>
        <rFont val="ＭＳ ゴシック"/>
        <family val="3"/>
        <charset val="128"/>
      </rPr>
      <t>26年</t>
    </r>
    <rPh sb="0" eb="2">
      <t>ヘイセイ</t>
    </rPh>
    <phoneticPr fontId="3"/>
  </si>
  <si>
    <t>30～50〃</t>
    <phoneticPr fontId="3"/>
  </si>
  <si>
    <t>50～100〃</t>
    <phoneticPr fontId="3"/>
  </si>
  <si>
    <t>15メートル以上</t>
    <phoneticPr fontId="3"/>
  </si>
  <si>
    <t>国道は政令で指定され，うち「指定」は国土交通省管理，「指定外」は京都市管理による。府道は知事，市道は市長が認定し，主要</t>
    <rPh sb="14" eb="15">
      <t>ユビ</t>
    </rPh>
    <rPh sb="15" eb="16">
      <t>サダム</t>
    </rPh>
    <rPh sb="21" eb="22">
      <t>ツウ</t>
    </rPh>
    <rPh sb="22" eb="23">
      <t>ショウ</t>
    </rPh>
    <rPh sb="23" eb="25">
      <t>カンリ</t>
    </rPh>
    <phoneticPr fontId="3"/>
  </si>
  <si>
    <t>とは，アスファルト舗装要綱（日本道路協会発行）に基づくものをいう。アスファルト簡易舗装とは，簡易舗装要綱（日本道路協会</t>
    <rPh sb="15" eb="16">
      <t>ホン</t>
    </rPh>
    <rPh sb="16" eb="18">
      <t>ドウロ</t>
    </rPh>
    <rPh sb="18" eb="20">
      <t>キョウカイ</t>
    </rPh>
    <rPh sb="20" eb="22">
      <t>ハッコウ</t>
    </rPh>
    <phoneticPr fontId="3"/>
  </si>
  <si>
    <t>発行）に基づくものをいう。</t>
    <phoneticPr fontId="20"/>
  </si>
  <si>
    <t>３　　橋りょう</t>
    <phoneticPr fontId="3"/>
  </si>
  <si>
    <t>平成23年</t>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</si>
  <si>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</si>
  <si>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11"/>
  </si>
  <si>
    <r>
      <rPr>
        <sz val="8"/>
        <color indexed="9"/>
        <rFont val="ＭＳ 明朝"/>
        <family val="1"/>
        <charset val="128"/>
      </rPr>
      <t>平成</t>
    </r>
    <r>
      <rPr>
        <sz val="8"/>
        <rFont val="ＭＳ 明朝"/>
        <family val="1"/>
        <charset val="128"/>
      </rPr>
      <t>26年</t>
    </r>
    <phoneticPr fontId="3"/>
  </si>
  <si>
    <r>
      <rPr>
        <b/>
        <sz val="8"/>
        <color indexed="9"/>
        <rFont val="ＭＳ ゴシック"/>
        <family val="3"/>
        <charset val="128"/>
      </rPr>
      <t>平成</t>
    </r>
    <r>
      <rPr>
        <b/>
        <sz val="8"/>
        <rFont val="ＭＳ ゴシック"/>
        <family val="3"/>
        <charset val="128"/>
      </rPr>
      <t>27年</t>
    </r>
    <phoneticPr fontId="11"/>
  </si>
  <si>
    <t>30～50〃</t>
    <phoneticPr fontId="3"/>
  </si>
  <si>
    <t>50～100〃</t>
    <phoneticPr fontId="3"/>
  </si>
  <si>
    <t>15メートル以上</t>
    <phoneticPr fontId="3"/>
  </si>
  <si>
    <r>
      <rPr>
        <sz val="8"/>
        <color indexed="9"/>
        <rFont val="ＭＳ 明朝"/>
        <family val="1"/>
        <charset val="128"/>
      </rPr>
      <t>平成</t>
    </r>
    <r>
      <rPr>
        <sz val="8"/>
        <rFont val="ＭＳ 明朝"/>
        <family val="1"/>
        <charset val="128"/>
      </rPr>
      <t>25年</t>
    </r>
    <rPh sb="0" eb="2">
      <t>ヘイセイ</t>
    </rPh>
    <phoneticPr fontId="3"/>
  </si>
  <si>
    <r>
      <rPr>
        <sz val="8"/>
        <color indexed="9"/>
        <rFont val="ＭＳ 明朝"/>
        <family val="1"/>
        <charset val="128"/>
      </rPr>
      <t>平成</t>
    </r>
    <r>
      <rPr>
        <sz val="8"/>
        <rFont val="ＭＳ 明朝"/>
        <family val="1"/>
        <charset val="128"/>
      </rPr>
      <t>26年</t>
    </r>
    <r>
      <rPr>
        <sz val="11"/>
        <rFont val="ＦＡ 明朝"/>
        <family val="1"/>
        <charset val="128"/>
      </rPr>
      <t/>
    </r>
    <rPh sb="0" eb="2">
      <t>ヘイセイ</t>
    </rPh>
    <phoneticPr fontId="3"/>
  </si>
  <si>
    <r>
      <rPr>
        <b/>
        <sz val="8"/>
        <color indexed="9"/>
        <rFont val="ＭＳ ゴシック"/>
        <family val="3"/>
        <charset val="128"/>
      </rPr>
      <t>平成</t>
    </r>
    <r>
      <rPr>
        <b/>
        <sz val="8"/>
        <rFont val="ＭＳ ゴシック"/>
        <family val="3"/>
        <charset val="128"/>
      </rPr>
      <t>27年</t>
    </r>
    <r>
      <rPr>
        <sz val="11"/>
        <rFont val="ＦＡ 明朝"/>
        <family val="1"/>
        <charset val="128"/>
      </rPr>
      <t/>
    </r>
    <rPh sb="0" eb="2">
      <t>ヘイセイ</t>
    </rPh>
    <phoneticPr fontId="3"/>
  </si>
  <si>
    <t>平成24年</t>
    <phoneticPr fontId="3"/>
  </si>
  <si>
    <r>
      <rPr>
        <sz val="8"/>
        <color indexed="9"/>
        <rFont val="ＭＳ 明朝"/>
        <family val="1"/>
        <charset val="128"/>
      </rPr>
      <t>平成</t>
    </r>
    <r>
      <rPr>
        <sz val="8"/>
        <rFont val="ＭＳ 明朝"/>
        <family val="1"/>
        <charset val="128"/>
      </rPr>
      <t>25年</t>
    </r>
    <phoneticPr fontId="3"/>
  </si>
  <si>
    <r>
      <rPr>
        <sz val="8"/>
        <color indexed="9"/>
        <rFont val="ＭＳ 明朝"/>
        <family val="1"/>
        <charset val="128"/>
      </rPr>
      <t>平成</t>
    </r>
    <r>
      <rPr>
        <sz val="8"/>
        <rFont val="ＭＳ 明朝"/>
        <family val="1"/>
        <charset val="128"/>
      </rPr>
      <t>26年</t>
    </r>
    <phoneticPr fontId="11"/>
  </si>
  <si>
    <r>
      <rPr>
        <sz val="8"/>
        <color indexed="9"/>
        <rFont val="ＭＳ 明朝"/>
        <family val="1"/>
        <charset val="128"/>
      </rPr>
      <t>平成</t>
    </r>
    <r>
      <rPr>
        <sz val="8"/>
        <rFont val="ＭＳ 明朝"/>
        <family val="1"/>
        <charset val="128"/>
      </rPr>
      <t>26年</t>
    </r>
    <rPh sb="0" eb="2">
      <t>ヘイセイ</t>
    </rPh>
    <phoneticPr fontId="3"/>
  </si>
  <si>
    <r>
      <rPr>
        <sz val="8"/>
        <color indexed="9"/>
        <rFont val="ＭＳ 明朝"/>
        <family val="1"/>
        <charset val="128"/>
      </rPr>
      <t>平成</t>
    </r>
    <r>
      <rPr>
        <sz val="8"/>
        <rFont val="ＭＳ 明朝"/>
        <family val="1"/>
        <charset val="128"/>
      </rPr>
      <t>27年</t>
    </r>
    <phoneticPr fontId="3"/>
  </si>
  <si>
    <r>
      <rPr>
        <sz val="8"/>
        <color indexed="9"/>
        <rFont val="ＭＳ 明朝"/>
        <family val="1"/>
        <charset val="128"/>
      </rPr>
      <t>平成</t>
    </r>
    <r>
      <rPr>
        <sz val="8"/>
        <rFont val="ＭＳ 明朝"/>
        <family val="1"/>
        <charset val="128"/>
      </rPr>
      <t>27年</t>
    </r>
    <r>
      <rPr>
        <sz val="11"/>
        <rFont val="ＦＡ 明朝"/>
        <family val="1"/>
        <charset val="128"/>
      </rPr>
      <t/>
    </r>
    <rPh sb="0" eb="2">
      <t>ヘイセイ</t>
    </rPh>
    <phoneticPr fontId="3"/>
  </si>
  <si>
    <r>
      <rPr>
        <b/>
        <sz val="8"/>
        <color indexed="9"/>
        <rFont val="ＭＳ ゴシック"/>
        <family val="3"/>
        <charset val="128"/>
      </rPr>
      <t>平成</t>
    </r>
    <r>
      <rPr>
        <b/>
        <sz val="8"/>
        <rFont val="ＭＳ ゴシック"/>
        <family val="3"/>
        <charset val="128"/>
      </rPr>
      <t>28年</t>
    </r>
    <phoneticPr fontId="11"/>
  </si>
  <si>
    <r>
      <rPr>
        <b/>
        <sz val="8"/>
        <color indexed="9"/>
        <rFont val="ＭＳ ゴシック"/>
        <family val="3"/>
        <charset val="128"/>
      </rPr>
      <t>平成</t>
    </r>
    <r>
      <rPr>
        <b/>
        <sz val="8"/>
        <rFont val="ＭＳ ゴシック"/>
        <family val="3"/>
        <charset val="128"/>
      </rPr>
      <t>28年</t>
    </r>
    <r>
      <rPr>
        <sz val="11"/>
        <rFont val="ＦＡ 明朝"/>
        <family val="1"/>
        <charset val="128"/>
      </rPr>
      <t/>
    </r>
    <rPh sb="0" eb="2">
      <t>ヘイセイ</t>
    </rPh>
    <phoneticPr fontId="3"/>
  </si>
  <si>
    <t>　注）一般国道（指定）については，国土交通省の統計に基づいている。</t>
    <rPh sb="1" eb="2">
      <t>チュウ</t>
    </rPh>
    <phoneticPr fontId="21"/>
  </si>
  <si>
    <t>一般国道（指定）</t>
    <phoneticPr fontId="3"/>
  </si>
  <si>
    <t>平成25年</t>
    <phoneticPr fontId="3"/>
  </si>
  <si>
    <r>
      <rPr>
        <sz val="8"/>
        <color indexed="9"/>
        <rFont val="ＭＳ 明朝"/>
        <family val="1"/>
        <charset val="128"/>
      </rPr>
      <t>平成</t>
    </r>
    <r>
      <rPr>
        <sz val="8"/>
        <rFont val="ＭＳ 明朝"/>
        <family val="1"/>
        <charset val="128"/>
      </rPr>
      <t>26年</t>
    </r>
    <phoneticPr fontId="3"/>
  </si>
  <si>
    <r>
      <rPr>
        <sz val="8"/>
        <color indexed="9"/>
        <rFont val="ＭＳ 明朝"/>
        <family val="1"/>
        <charset val="128"/>
      </rPr>
      <t>平成</t>
    </r>
    <r>
      <rPr>
        <sz val="8"/>
        <rFont val="ＭＳ 明朝"/>
        <family val="1"/>
        <charset val="128"/>
      </rPr>
      <t>27年</t>
    </r>
    <r>
      <rPr>
        <sz val="11"/>
        <color indexed="8"/>
        <rFont val="ＭＳ Ｐゴシック"/>
        <family val="3"/>
        <charset val="128"/>
      </rPr>
      <t/>
    </r>
  </si>
  <si>
    <r>
      <rPr>
        <sz val="8"/>
        <color indexed="9"/>
        <rFont val="ＭＳ 明朝"/>
        <family val="1"/>
        <charset val="128"/>
      </rPr>
      <t>平成</t>
    </r>
    <r>
      <rPr>
        <sz val="8"/>
        <rFont val="ＭＳ 明朝"/>
        <family val="1"/>
        <charset val="128"/>
      </rPr>
      <t>27年</t>
    </r>
    <r>
      <rPr>
        <sz val="11"/>
        <color indexed="8"/>
        <rFont val="ＭＳ Ｐゴシック"/>
        <family val="3"/>
        <charset val="128"/>
      </rPr>
      <t/>
    </r>
    <rPh sb="0" eb="2">
      <t>ヘイセイ</t>
    </rPh>
    <phoneticPr fontId="3"/>
  </si>
  <si>
    <r>
      <rPr>
        <sz val="8"/>
        <color indexed="9"/>
        <rFont val="ＭＳ 明朝"/>
        <family val="1"/>
        <charset val="128"/>
      </rPr>
      <t>平成</t>
    </r>
    <r>
      <rPr>
        <sz val="8"/>
        <rFont val="ＭＳ 明朝"/>
        <family val="1"/>
        <charset val="128"/>
      </rPr>
      <t>28年</t>
    </r>
    <r>
      <rPr>
        <sz val="11"/>
        <color indexed="8"/>
        <rFont val="ＭＳ Ｐゴシック"/>
        <family val="3"/>
        <charset val="128"/>
      </rPr>
      <t/>
    </r>
  </si>
  <si>
    <r>
      <rPr>
        <sz val="8"/>
        <color indexed="9"/>
        <rFont val="ＭＳ 明朝"/>
        <family val="1"/>
        <charset val="128"/>
      </rPr>
      <t>平成</t>
    </r>
    <r>
      <rPr>
        <sz val="8"/>
        <rFont val="ＭＳ 明朝"/>
        <family val="1"/>
        <charset val="128"/>
      </rPr>
      <t>28年</t>
    </r>
    <r>
      <rPr>
        <sz val="11"/>
        <color indexed="8"/>
        <rFont val="ＭＳ Ｐゴシック"/>
        <family val="3"/>
        <charset val="128"/>
      </rPr>
      <t/>
    </r>
    <rPh sb="0" eb="2">
      <t>ヘイセイ</t>
    </rPh>
    <phoneticPr fontId="3"/>
  </si>
  <si>
    <r>
      <rPr>
        <b/>
        <sz val="8"/>
        <color indexed="9"/>
        <rFont val="ＭＳ ゴシック"/>
        <family val="3"/>
        <charset val="128"/>
      </rPr>
      <t>平成</t>
    </r>
    <r>
      <rPr>
        <b/>
        <sz val="8"/>
        <rFont val="ＭＳ ゴシック"/>
        <family val="3"/>
        <charset val="128"/>
      </rPr>
      <t>29年</t>
    </r>
    <r>
      <rPr>
        <sz val="11"/>
        <color indexed="8"/>
        <rFont val="ＭＳ Ｐゴシック"/>
        <family val="3"/>
        <charset val="128"/>
      </rPr>
      <t/>
    </r>
  </si>
  <si>
    <r>
      <rPr>
        <b/>
        <sz val="8"/>
        <color indexed="9"/>
        <rFont val="ＭＳ ゴシック"/>
        <family val="3"/>
        <charset val="128"/>
      </rPr>
      <t>平成</t>
    </r>
    <r>
      <rPr>
        <b/>
        <sz val="8"/>
        <rFont val="ＭＳ ゴシック"/>
        <family val="3"/>
        <charset val="128"/>
      </rPr>
      <t>29年</t>
    </r>
    <r>
      <rPr>
        <sz val="11"/>
        <color indexed="8"/>
        <rFont val="ＭＳ Ｐゴシック"/>
        <family val="3"/>
        <charset val="128"/>
      </rPr>
      <t/>
    </r>
    <rPh sb="0" eb="2">
      <t>ヘイセイ</t>
    </rPh>
    <phoneticPr fontId="3"/>
  </si>
  <si>
    <t>30～50〃</t>
    <phoneticPr fontId="3"/>
  </si>
  <si>
    <t>50～100〃</t>
    <phoneticPr fontId="3"/>
  </si>
  <si>
    <t>15メートル以上</t>
    <phoneticPr fontId="3"/>
  </si>
  <si>
    <t>平成26年</t>
    <phoneticPr fontId="3"/>
  </si>
  <si>
    <r>
      <rPr>
        <sz val="8"/>
        <color indexed="9"/>
        <rFont val="ＭＳ 明朝"/>
        <family val="1"/>
        <charset val="128"/>
      </rPr>
      <t>平成</t>
    </r>
    <r>
      <rPr>
        <sz val="8"/>
        <rFont val="ＭＳ 明朝"/>
        <family val="1"/>
        <charset val="128"/>
      </rPr>
      <t>27年</t>
    </r>
    <rPh sb="0" eb="2">
      <t>ヘイセイ</t>
    </rPh>
    <phoneticPr fontId="3"/>
  </si>
  <si>
    <r>
      <rPr>
        <sz val="8"/>
        <color indexed="9"/>
        <rFont val="ＭＳ 明朝"/>
        <family val="1"/>
        <charset val="128"/>
      </rPr>
      <t>平成</t>
    </r>
    <r>
      <rPr>
        <sz val="8"/>
        <rFont val="ＭＳ 明朝"/>
        <family val="1"/>
        <charset val="128"/>
      </rPr>
      <t>28年</t>
    </r>
    <r>
      <rPr>
        <sz val="11"/>
        <color indexed="8"/>
        <rFont val="ＭＳ Ｐゴシック"/>
        <family val="3"/>
        <charset val="128"/>
      </rPr>
      <t/>
    </r>
  </si>
  <si>
    <r>
      <rPr>
        <sz val="8"/>
        <color indexed="9"/>
        <rFont val="ＭＳ 明朝"/>
        <family val="1"/>
        <charset val="128"/>
      </rPr>
      <t>平成</t>
    </r>
    <r>
      <rPr>
        <sz val="8"/>
        <rFont val="ＭＳ 明朝"/>
        <family val="1"/>
        <charset val="128"/>
      </rPr>
      <t>28年</t>
    </r>
    <r>
      <rPr>
        <sz val="11"/>
        <color indexed="8"/>
        <rFont val="ＭＳ Ｐゴシック"/>
        <family val="3"/>
        <charset val="128"/>
      </rPr>
      <t/>
    </r>
    <rPh sb="0" eb="2">
      <t>ヘイセイ</t>
    </rPh>
    <phoneticPr fontId="3"/>
  </si>
  <si>
    <r>
      <rPr>
        <sz val="8"/>
        <color indexed="9"/>
        <rFont val="ＭＳ 明朝"/>
        <family val="1"/>
        <charset val="128"/>
      </rPr>
      <t>平成</t>
    </r>
    <r>
      <rPr>
        <sz val="8"/>
        <rFont val="ＭＳ 明朝"/>
        <family val="1"/>
        <charset val="128"/>
      </rPr>
      <t>29年</t>
    </r>
    <r>
      <rPr>
        <sz val="11"/>
        <color indexed="8"/>
        <rFont val="ＭＳ Ｐゴシック"/>
        <family val="3"/>
        <charset val="128"/>
      </rPr>
      <t/>
    </r>
  </si>
  <si>
    <r>
      <rPr>
        <sz val="8"/>
        <color indexed="9"/>
        <rFont val="ＭＳ 明朝"/>
        <family val="1"/>
        <charset val="128"/>
      </rPr>
      <t>平成</t>
    </r>
    <r>
      <rPr>
        <sz val="8"/>
        <rFont val="ＭＳ 明朝"/>
        <family val="1"/>
        <charset val="128"/>
      </rPr>
      <t>29年</t>
    </r>
    <r>
      <rPr>
        <sz val="11"/>
        <color indexed="8"/>
        <rFont val="ＭＳ Ｐゴシック"/>
        <family val="3"/>
        <charset val="128"/>
      </rPr>
      <t/>
    </r>
    <rPh sb="0" eb="2">
      <t>ヘイセイ</t>
    </rPh>
    <phoneticPr fontId="3"/>
  </si>
  <si>
    <r>
      <rPr>
        <b/>
        <sz val="8"/>
        <color indexed="9"/>
        <rFont val="ＭＳ ゴシック"/>
        <family val="3"/>
        <charset val="128"/>
      </rPr>
      <t>平成</t>
    </r>
    <r>
      <rPr>
        <b/>
        <sz val="8"/>
        <rFont val="ＭＳ ゴシック"/>
        <family val="3"/>
        <charset val="128"/>
      </rPr>
      <t>30年</t>
    </r>
    <r>
      <rPr>
        <sz val="11"/>
        <color indexed="8"/>
        <rFont val="ＭＳ Ｐゴシック"/>
        <family val="3"/>
        <charset val="128"/>
      </rPr>
      <t/>
    </r>
    <phoneticPr fontId="23"/>
  </si>
  <si>
    <r>
      <rPr>
        <b/>
        <sz val="8"/>
        <color indexed="9"/>
        <rFont val="ＭＳ ゴシック"/>
        <family val="3"/>
        <charset val="128"/>
      </rPr>
      <t>平成</t>
    </r>
    <r>
      <rPr>
        <b/>
        <sz val="8"/>
        <rFont val="ＭＳ ゴシック"/>
        <family val="3"/>
        <charset val="128"/>
      </rPr>
      <t>30年</t>
    </r>
    <r>
      <rPr>
        <sz val="11"/>
        <color indexed="8"/>
        <rFont val="ＭＳ Ｐゴシック"/>
        <family val="3"/>
        <charset val="128"/>
      </rPr>
      <t/>
    </r>
    <rPh sb="0" eb="2">
      <t>ヘイセイ</t>
    </rPh>
    <phoneticPr fontId="3"/>
  </si>
  <si>
    <t>平成27年</t>
    <phoneticPr fontId="3"/>
  </si>
  <si>
    <r>
      <rPr>
        <sz val="8"/>
        <color indexed="9"/>
        <rFont val="ＭＳ 明朝"/>
        <family val="1"/>
        <charset val="128"/>
      </rPr>
      <t>平成</t>
    </r>
    <r>
      <rPr>
        <sz val="8"/>
        <rFont val="ＭＳ 明朝"/>
        <family val="1"/>
        <charset val="128"/>
      </rPr>
      <t>28年</t>
    </r>
    <phoneticPr fontId="3"/>
  </si>
  <si>
    <r>
      <rPr>
        <sz val="8"/>
        <color indexed="9"/>
        <rFont val="ＭＳ 明朝"/>
        <family val="1"/>
        <charset val="128"/>
      </rPr>
      <t>平成</t>
    </r>
    <r>
      <rPr>
        <sz val="8"/>
        <rFont val="ＭＳ 明朝"/>
        <family val="1"/>
        <charset val="128"/>
      </rPr>
      <t>28年</t>
    </r>
    <rPh sb="0" eb="2">
      <t>ヘイセイ</t>
    </rPh>
    <phoneticPr fontId="3"/>
  </si>
  <si>
    <r>
      <rPr>
        <sz val="8"/>
        <color indexed="9"/>
        <rFont val="ＭＳ 明朝"/>
        <family val="1"/>
        <charset val="128"/>
      </rPr>
      <t>平成</t>
    </r>
    <r>
      <rPr>
        <sz val="8"/>
        <rFont val="ＭＳ 明朝"/>
        <family val="1"/>
        <charset val="128"/>
      </rPr>
      <t>29年</t>
    </r>
    <r>
      <rPr>
        <sz val="11"/>
        <color theme="1"/>
        <rFont val="ＭＳ Ｐゴシック"/>
        <family val="2"/>
        <charset val="128"/>
      </rPr>
      <t/>
    </r>
  </si>
  <si>
    <r>
      <rPr>
        <sz val="8"/>
        <color indexed="9"/>
        <rFont val="ＭＳ 明朝"/>
        <family val="1"/>
        <charset val="128"/>
      </rPr>
      <t>平成</t>
    </r>
    <r>
      <rPr>
        <sz val="8"/>
        <rFont val="ＭＳ 明朝"/>
        <family val="1"/>
        <charset val="128"/>
      </rPr>
      <t>29年</t>
    </r>
    <r>
      <rPr>
        <sz val="11"/>
        <color theme="1"/>
        <rFont val="ＭＳ Ｐゴシック"/>
        <family val="2"/>
        <charset val="128"/>
      </rPr>
      <t/>
    </r>
    <rPh sb="0" eb="2">
      <t>ヘイセイ</t>
    </rPh>
    <phoneticPr fontId="3"/>
  </si>
  <si>
    <r>
      <rPr>
        <sz val="8"/>
        <color indexed="9"/>
        <rFont val="ＭＳ 明朝"/>
        <family val="1"/>
        <charset val="128"/>
      </rPr>
      <t>平成</t>
    </r>
    <r>
      <rPr>
        <sz val="8"/>
        <rFont val="ＭＳ 明朝"/>
        <family val="1"/>
        <charset val="128"/>
      </rPr>
      <t>30年</t>
    </r>
    <r>
      <rPr>
        <sz val="11"/>
        <color theme="1"/>
        <rFont val="ＭＳ Ｐゴシック"/>
        <family val="2"/>
        <charset val="128"/>
      </rPr>
      <t/>
    </r>
  </si>
  <si>
    <r>
      <rPr>
        <sz val="8"/>
        <color indexed="9"/>
        <rFont val="ＭＳ 明朝"/>
        <family val="1"/>
        <charset val="128"/>
      </rPr>
      <t>平成</t>
    </r>
    <r>
      <rPr>
        <sz val="8"/>
        <rFont val="ＭＳ 明朝"/>
        <family val="1"/>
        <charset val="128"/>
      </rPr>
      <t>30年</t>
    </r>
    <r>
      <rPr>
        <sz val="11"/>
        <color theme="1"/>
        <rFont val="ＭＳ Ｐゴシック"/>
        <family val="2"/>
        <charset val="128"/>
      </rPr>
      <t/>
    </r>
    <rPh sb="0" eb="2">
      <t>ヘイセイ</t>
    </rPh>
    <phoneticPr fontId="3"/>
  </si>
  <si>
    <r>
      <rPr>
        <b/>
        <sz val="8"/>
        <color indexed="9"/>
        <rFont val="ＭＳ ゴシック"/>
        <family val="3"/>
        <charset val="128"/>
      </rPr>
      <t>平成</t>
    </r>
    <r>
      <rPr>
        <b/>
        <sz val="8"/>
        <rFont val="ＭＳ ゴシック"/>
        <family val="3"/>
        <charset val="128"/>
      </rPr>
      <t>31年</t>
    </r>
    <phoneticPr fontId="27"/>
  </si>
  <si>
    <r>
      <rPr>
        <b/>
        <sz val="8"/>
        <color indexed="9"/>
        <rFont val="ＭＳ ゴシック"/>
        <family val="3"/>
        <charset val="128"/>
      </rPr>
      <t>平成</t>
    </r>
    <r>
      <rPr>
        <b/>
        <sz val="8"/>
        <rFont val="ＭＳ ゴシック"/>
        <family val="3"/>
        <charset val="128"/>
      </rPr>
      <t>31年</t>
    </r>
    <rPh sb="0" eb="2">
      <t>ヘイセイ</t>
    </rPh>
    <phoneticPr fontId="3"/>
  </si>
  <si>
    <t>平成28年</t>
    <phoneticPr fontId="3"/>
  </si>
  <si>
    <t>平成28年</t>
    <phoneticPr fontId="20"/>
  </si>
  <si>
    <r>
      <rPr>
        <sz val="8"/>
        <color indexed="9"/>
        <rFont val="ＭＳ 明朝"/>
        <family val="1"/>
        <charset val="128"/>
      </rPr>
      <t>平成</t>
    </r>
    <r>
      <rPr>
        <sz val="8"/>
        <rFont val="ＭＳ 明朝"/>
        <family val="1"/>
        <charset val="128"/>
      </rPr>
      <t>29年</t>
    </r>
    <phoneticPr fontId="3"/>
  </si>
  <si>
    <r>
      <rPr>
        <sz val="8"/>
        <color indexed="9"/>
        <rFont val="ＭＳ 明朝"/>
        <family val="1"/>
        <charset val="128"/>
      </rPr>
      <t>平成</t>
    </r>
    <r>
      <rPr>
        <sz val="8"/>
        <rFont val="ＭＳ 明朝"/>
        <family val="1"/>
        <charset val="128"/>
      </rPr>
      <t>29年</t>
    </r>
    <phoneticPr fontId="20"/>
  </si>
  <si>
    <r>
      <rPr>
        <sz val="8"/>
        <color indexed="9"/>
        <rFont val="ＭＳ 明朝"/>
        <family val="1"/>
        <charset val="128"/>
      </rPr>
      <t>平成</t>
    </r>
    <r>
      <rPr>
        <sz val="8"/>
        <rFont val="ＭＳ 明朝"/>
        <family val="1"/>
        <charset val="128"/>
      </rPr>
      <t>31年</t>
    </r>
    <r>
      <rPr>
        <sz val="11"/>
        <color theme="1"/>
        <rFont val="ＭＳ Ｐゴシック"/>
        <family val="2"/>
        <charset val="128"/>
      </rPr>
      <t/>
    </r>
  </si>
  <si>
    <t>令和2年</t>
    <rPh sb="0" eb="2">
      <t>レイワ</t>
    </rPh>
    <rPh sb="3" eb="4">
      <t>ネン</t>
    </rPh>
    <phoneticPr fontId="27"/>
  </si>
  <si>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27"/>
  </si>
  <si>
    <t>令和 2年</t>
    <rPh sb="0" eb="2">
      <t>レイワ</t>
    </rPh>
    <phoneticPr fontId="27"/>
  </si>
  <si>
    <r>
      <rPr>
        <sz val="8"/>
        <color indexed="9"/>
        <rFont val="ＭＳ 明朝"/>
        <family val="1"/>
        <charset val="128"/>
      </rPr>
      <t>平成</t>
    </r>
    <r>
      <rPr>
        <sz val="8"/>
        <rFont val="ＭＳ 明朝"/>
        <family val="1"/>
        <charset val="128"/>
      </rPr>
      <t>31年</t>
    </r>
    <phoneticPr fontId="27"/>
  </si>
  <si>
    <r>
      <rPr>
        <sz val="8"/>
        <color indexed="9"/>
        <rFont val="ＭＳ 明朝"/>
        <family val="1"/>
        <charset val="128"/>
      </rPr>
      <t>平成</t>
    </r>
    <r>
      <rPr>
        <sz val="8"/>
        <rFont val="ＭＳ 明朝"/>
        <family val="1"/>
        <charset val="128"/>
      </rPr>
      <t>30年</t>
    </r>
    <phoneticPr fontId="20"/>
  </si>
  <si>
    <r>
      <rPr>
        <sz val="8"/>
        <color indexed="9"/>
        <rFont val="ＭＳ 明朝"/>
        <family val="1"/>
        <charset val="128"/>
      </rPr>
      <t>平成</t>
    </r>
    <r>
      <rPr>
        <sz val="8"/>
        <rFont val="ＭＳ 明朝"/>
        <family val="1"/>
        <charset val="128"/>
      </rPr>
      <t>30年</t>
    </r>
    <phoneticPr fontId="3"/>
  </si>
  <si>
    <t>平成29年</t>
    <phoneticPr fontId="20"/>
  </si>
  <si>
    <t>平成29年</t>
    <phoneticPr fontId="3"/>
  </si>
  <si>
    <t>　本表については、１表頭注参照。</t>
    <rPh sb="11" eb="12">
      <t>トウ</t>
    </rPh>
    <phoneticPr fontId="3"/>
  </si>
  <si>
    <t>（単位　延長＝メートル、面積＝平方メートル）</t>
    <phoneticPr fontId="27"/>
  </si>
  <si>
    <t>平成30年</t>
    <phoneticPr fontId="3"/>
  </si>
  <si>
    <t>平成30年</t>
    <phoneticPr fontId="20"/>
  </si>
  <si>
    <r>
      <rPr>
        <sz val="8"/>
        <color theme="0"/>
        <rFont val="ＭＳ 明朝"/>
        <family val="1"/>
        <charset val="128"/>
      </rPr>
      <t>令和</t>
    </r>
    <r>
      <rPr>
        <sz val="8"/>
        <rFont val="ＭＳ 明朝"/>
        <family val="1"/>
        <charset val="128"/>
      </rPr>
      <t xml:space="preserve"> 3年</t>
    </r>
    <rPh sb="0" eb="2">
      <t>レイワ</t>
    </rPh>
    <phoneticPr fontId="27"/>
  </si>
  <si>
    <r>
      <rPr>
        <sz val="8"/>
        <color theme="0"/>
        <rFont val="ＭＳ 明朝"/>
        <family val="1"/>
        <charset val="128"/>
      </rPr>
      <t xml:space="preserve">令和 </t>
    </r>
    <r>
      <rPr>
        <sz val="8"/>
        <rFont val="ＭＳ 明朝"/>
        <family val="1"/>
        <charset val="128"/>
      </rPr>
      <t>3年</t>
    </r>
    <rPh sb="0" eb="2">
      <t>レイワ</t>
    </rPh>
    <phoneticPr fontId="27"/>
  </si>
  <si>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27"/>
  </si>
  <si>
    <t>　注）一般国道（指定）については、国土交通省の統計に基づいている。</t>
    <rPh sb="1" eb="2">
      <t>チュウ</t>
    </rPh>
    <phoneticPr fontId="21"/>
  </si>
  <si>
    <t>総数</t>
    <phoneticPr fontId="27"/>
  </si>
  <si>
    <t>平成31年</t>
    <phoneticPr fontId="27"/>
  </si>
  <si>
    <t>平成31年</t>
  </si>
  <si>
    <r>
      <rPr>
        <sz val="8"/>
        <color theme="0"/>
        <rFont val="ＭＳ 明朝"/>
        <family val="1"/>
        <charset val="128"/>
      </rPr>
      <t>令和</t>
    </r>
    <r>
      <rPr>
        <sz val="8"/>
        <rFont val="ＭＳ 明朝"/>
        <family val="1"/>
        <charset val="128"/>
      </rPr>
      <t xml:space="preserve"> 4年</t>
    </r>
    <rPh sb="0" eb="2">
      <t>レイワ</t>
    </rPh>
    <phoneticPr fontId="27"/>
  </si>
  <si>
    <r>
      <rPr>
        <sz val="8"/>
        <color theme="0"/>
        <rFont val="ＭＳ 明朝"/>
        <family val="1"/>
        <charset val="128"/>
      </rPr>
      <t xml:space="preserve">令和 </t>
    </r>
    <r>
      <rPr>
        <sz val="8"/>
        <rFont val="ＭＳ 明朝"/>
        <family val="1"/>
        <charset val="128"/>
      </rPr>
      <t>4年</t>
    </r>
    <rPh sb="0" eb="2">
      <t>レイワ</t>
    </rPh>
    <phoneticPr fontId="27"/>
  </si>
  <si>
    <r>
      <rPr>
        <b/>
        <sz val="8"/>
        <color theme="0"/>
        <rFont val="ＭＳ Ｐゴシック"/>
        <family val="3"/>
        <charset val="128"/>
      </rPr>
      <t xml:space="preserve">令和 </t>
    </r>
    <r>
      <rPr>
        <b/>
        <sz val="8"/>
        <rFont val="ＭＳ Ｐゴシック"/>
        <family val="3"/>
        <charset val="128"/>
      </rPr>
      <t>5年</t>
    </r>
    <rPh sb="0" eb="2">
      <t>レイワ</t>
    </rPh>
    <phoneticPr fontId="27"/>
  </si>
  <si>
    <r>
      <rPr>
        <b/>
        <sz val="8"/>
        <color theme="0"/>
        <rFont val="ＭＳ Ｐゴシック"/>
        <family val="3"/>
        <charset val="128"/>
      </rPr>
      <t xml:space="preserve">令和 </t>
    </r>
    <r>
      <rPr>
        <b/>
        <sz val="8"/>
        <rFont val="ＭＳ Ｐゴシック"/>
        <family val="3"/>
        <charset val="128"/>
      </rPr>
      <t>5年</t>
    </r>
    <rPh sb="0" eb="2">
      <t>レイワ</t>
    </rPh>
    <rPh sb="4" eb="5">
      <t>ネン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</si>
</sst>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quot;"/>
  </numFmts>
  <fonts count="31">
    <font>
      <sz val="11"/>
      <name val="ＦＡ 明朝"/>
      <family val="1"/>
      <charset val="128"/>
    </font>
    <font>
      <sz val="11"/>
      <color theme="1"/>
      <name val="ＭＳ Ｐゴシック"/>
      <family val="2"/>
      <charset val="128"/>
    </font>
    <font>
      <sz val="11"/>
      <name val="ＦＡ 明朝"/>
      <family val="1"/>
      <charset val="128"/>
    </font>
    <font>
      <sz val="6"/>
      <name val="ＭＳ Ｐ明朝"/>
      <family val="1"/>
      <charset val="128"/>
    </font>
    <font>
      <sz val="8"/>
      <name val="ＭＳ 明朝"/>
      <family val="1"/>
      <charset val="128"/>
    </font>
    <font>
      <sz val="8"/>
      <name val="ＭＳ ゴシック"/>
      <family val="3"/>
      <charset val="128"/>
    </font>
    <font>
      <b/>
      <sz val="11"/>
      <name val="ＭＳ ゴシック"/>
      <family val="3"/>
      <charset val="128"/>
    </font>
    <font>
      <sz val="8"/>
      <color indexed="9"/>
      <name val="ＭＳ 明朝"/>
      <family val="1"/>
      <charset val="128"/>
    </font>
    <font>
      <b/>
      <sz val="8"/>
      <name val="ＭＳ ゴシック"/>
      <family val="3"/>
      <charset val="128"/>
    </font>
    <font>
      <b/>
      <sz val="8"/>
      <color indexed="9"/>
      <name val="ＭＳ ゴシック"/>
      <family val="3"/>
      <charset val="128"/>
    </font>
    <font>
      <sz val="11"/>
      <name val="ＭＳ ゴシック"/>
      <family val="3"/>
      <charset val="128"/>
    </font>
    <font>
      <sz val="6"/>
      <name val="ＦＡ 明朝"/>
      <family val="1"/>
      <charset val="128"/>
    </font>
    <font>
      <sz val="8"/>
      <name val="ＦＡ 明朝"/>
      <family val="1"/>
      <charset val="128"/>
    </font>
    <font>
      <sz val="12.8"/>
      <color indexed="8"/>
      <name val="ＭＳ 明朝"/>
      <family val="1"/>
      <charset val="128"/>
    </font>
    <font>
      <b/>
      <sz val="14"/>
      <color indexed="8"/>
      <name val="ＭＳ ゴシック"/>
      <family val="3"/>
      <charset val="128"/>
    </font>
    <font>
      <sz val="8"/>
      <color indexed="8"/>
      <name val="ＭＳ 明朝"/>
      <family val="1"/>
      <charset val="128"/>
    </font>
    <font>
      <b/>
      <sz val="6"/>
      <name val="ＭＳ ゴシック"/>
      <family val="3"/>
      <charset val="128"/>
    </font>
    <font>
      <b/>
      <sz val="8"/>
      <name val="ＭＳ 明朝"/>
      <family val="1"/>
      <charset val="128"/>
    </font>
    <font>
      <b/>
      <sz val="8"/>
      <color indexed="9"/>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1"/>
      <color indexed="8"/>
      <name val="ＭＳ Ｐゴシック"/>
      <family val="3"/>
      <charset val="128"/>
    </font>
    <font>
      <sz val="6"/>
      <name val="ＭＳ Ｐゴシック"/>
      <family val="3"/>
      <charset val="128"/>
    </font>
    <font>
      <b/>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6"/>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25" fillId="0" borderId="0">
      <alignment vertical="center"/>
    </xf>
  </cellStyleXfs>
  <cellXfs count="351">
    <xf numFmtId="0" fontId="0" fillId="0" borderId="0" xfId="0"/>
    <xf numFmtId="0" fontId="4" fillId="0" borderId="0" xfId="0" applyFont="1" applyAlignment="1">
      <alignment vertical="center" shrinkToFit="1"/>
    </xf>
    <xf numFmtId="0" fontId="6"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horizontal="center" vertical="center"/>
    </xf>
    <xf numFmtId="176" fontId="4" fillId="0" borderId="0" xfId="0" applyNumberFormat="1" applyFont="1" applyAlignment="1">
      <alignment horizontal="right" vertical="center"/>
    </xf>
    <xf numFmtId="176" fontId="4" fillId="0" borderId="1"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5" xfId="0" applyFont="1" applyBorder="1" applyAlignment="1">
      <alignment vertical="center"/>
    </xf>
    <xf numFmtId="0" fontId="5" fillId="0" borderId="0" xfId="0" applyFont="1" applyBorder="1" applyAlignment="1">
      <alignment vertical="center"/>
    </xf>
    <xf numFmtId="176" fontId="8" fillId="0" borderId="0" xfId="0" applyNumberFormat="1" applyFont="1" applyAlignment="1">
      <alignment horizontal="right" vertical="center"/>
    </xf>
    <xf numFmtId="176" fontId="8" fillId="0" borderId="0" xfId="0" applyNumberFormat="1" applyFont="1" applyBorder="1" applyAlignment="1">
      <alignment horizontal="right" vertical="center"/>
    </xf>
    <xf numFmtId="0" fontId="6" fillId="0" borderId="0" xfId="0" applyFont="1" applyAlignment="1">
      <alignment vertical="center" justifyLastLine="1"/>
    </xf>
    <xf numFmtId="0" fontId="10" fillId="0" borderId="0" xfId="0" applyFont="1" applyAlignment="1">
      <alignment vertical="center" justifyLastLine="1"/>
    </xf>
    <xf numFmtId="0" fontId="4" fillId="0" borderId="4"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6" xfId="0" applyFont="1" applyBorder="1" applyAlignment="1">
      <alignment horizontal="center" vertical="center" justifyLastLine="1"/>
    </xf>
    <xf numFmtId="176" fontId="4" fillId="0" borderId="0"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1"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4" fillId="0" borderId="7" xfId="0" applyFont="1" applyBorder="1" applyAlignment="1">
      <alignment horizontal="distributed"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176" fontId="4"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8" fillId="0" borderId="2" xfId="0" applyNumberFormat="1" applyFont="1" applyBorder="1" applyAlignment="1">
      <alignment horizontal="right" vertical="center"/>
    </xf>
    <xf numFmtId="0" fontId="9" fillId="0" borderId="2" xfId="0" applyFont="1" applyBorder="1" applyAlignment="1">
      <alignment horizontal="distributed" vertical="center"/>
    </xf>
    <xf numFmtId="0" fontId="0" fillId="0" borderId="0" xfId="0" applyBorder="1" applyAlignment="1">
      <alignment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176" fontId="4" fillId="0" borderId="1" xfId="0" applyNumberFormat="1"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15" fillId="0" borderId="0" xfId="0" applyFont="1" applyFill="1" applyBorder="1" applyAlignment="1" applyProtection="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4" fillId="0" borderId="9" xfId="0" applyFont="1" applyBorder="1" applyAlignment="1">
      <alignment horizontal="distributed" vertical="center"/>
    </xf>
    <xf numFmtId="177" fontId="15" fillId="0" borderId="0" xfId="0" quotePrefix="1" applyNumberFormat="1" applyFont="1" applyFill="1" applyBorder="1" applyAlignment="1" applyProtection="1">
      <alignment horizontal="right" vertical="center"/>
    </xf>
    <xf numFmtId="177" fontId="15" fillId="0" borderId="0" xfId="0" applyNumberFormat="1" applyFont="1" applyFill="1" applyBorder="1" applyAlignment="1" applyProtection="1">
      <alignment horizontal="right" vertical="center"/>
    </xf>
    <xf numFmtId="0" fontId="0" fillId="0" borderId="0" xfId="0" applyAlignment="1">
      <alignment horizontal="left" vertical="center"/>
    </xf>
    <xf numFmtId="0" fontId="17" fillId="0" borderId="0" xfId="0" applyFont="1" applyAlignment="1">
      <alignment vertical="center"/>
    </xf>
    <xf numFmtId="0" fontId="19" fillId="0" borderId="0" xfId="0" applyFont="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4" fillId="0" borderId="4"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4"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5" xfId="0" applyFont="1" applyFill="1" applyBorder="1" applyAlignment="1">
      <alignment horizontal="distributed" vertical="center"/>
    </xf>
    <xf numFmtId="0" fontId="17" fillId="0" borderId="0" xfId="0" applyFont="1" applyFill="1" applyAlignment="1">
      <alignment vertical="center"/>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176" fontId="8" fillId="0" borderId="0" xfId="0" applyNumberFormat="1" applyFont="1" applyFill="1" applyAlignment="1">
      <alignment horizontal="right" vertical="center"/>
    </xf>
    <xf numFmtId="0" fontId="8" fillId="0" borderId="0" xfId="0" applyFont="1" applyFill="1" applyAlignment="1">
      <alignment vertical="center"/>
    </xf>
    <xf numFmtId="0" fontId="8" fillId="0" borderId="5" xfId="0" applyFont="1" applyFill="1" applyBorder="1" applyAlignment="1">
      <alignment horizontal="distributed" vertical="center"/>
    </xf>
    <xf numFmtId="0" fontId="5" fillId="0" borderId="0" xfId="0" applyFont="1" applyFill="1" applyAlignment="1">
      <alignment vertical="center"/>
    </xf>
    <xf numFmtId="0" fontId="4" fillId="0" borderId="0" xfId="0" applyFont="1" applyFill="1" applyBorder="1" applyAlignment="1">
      <alignment vertical="center"/>
    </xf>
    <xf numFmtId="177" fontId="4" fillId="0" borderId="0" xfId="0" quotePrefix="1" applyNumberFormat="1" applyFont="1" applyFill="1" applyBorder="1" applyAlignment="1" applyProtection="1">
      <alignment horizontal="right" vertical="center"/>
    </xf>
    <xf numFmtId="0" fontId="4" fillId="0" borderId="5" xfId="0" applyFont="1" applyFill="1" applyBorder="1" applyAlignment="1">
      <alignment horizontal="center" vertical="center"/>
    </xf>
    <xf numFmtId="177" fontId="4" fillId="0" borderId="0" xfId="0" applyNumberFormat="1" applyFont="1" applyFill="1" applyBorder="1" applyAlignment="1" applyProtection="1">
      <alignment horizontal="right" vertical="center"/>
    </xf>
    <xf numFmtId="0" fontId="16" fillId="0" borderId="5"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3" xfId="0" applyFont="1" applyFill="1" applyBorder="1" applyAlignment="1">
      <alignment horizontal="distributed" vertical="center"/>
    </xf>
    <xf numFmtId="176" fontId="4" fillId="0" borderId="1" xfId="0" applyNumberFormat="1" applyFont="1" applyFill="1" applyBorder="1" applyAlignment="1">
      <alignment vertical="center"/>
    </xf>
    <xf numFmtId="0" fontId="4" fillId="0" borderId="1" xfId="0" applyFont="1" applyFill="1" applyBorder="1" applyAlignment="1">
      <alignment horizontal="center" vertical="center"/>
    </xf>
    <xf numFmtId="176" fontId="0" fillId="0" borderId="0" xfId="0" applyNumberFormat="1" applyFont="1" applyFill="1" applyAlignment="1">
      <alignment vertical="center"/>
    </xf>
    <xf numFmtId="0" fontId="4" fillId="0" borderId="0" xfId="0" applyFont="1" applyFill="1" applyBorder="1" applyAlignment="1" applyProtection="1">
      <alignment vertical="center"/>
    </xf>
    <xf numFmtId="177" fontId="0" fillId="0" borderId="0" xfId="0" applyNumberFormat="1" applyFont="1" applyFill="1" applyAlignment="1">
      <alignment vertical="center"/>
    </xf>
    <xf numFmtId="0" fontId="26" fillId="0" borderId="0" xfId="1" applyFont="1" applyFill="1" applyAlignment="1">
      <alignment vertical="center"/>
    </xf>
    <xf numFmtId="0" fontId="4" fillId="0" borderId="0" xfId="1" applyFont="1" applyFill="1" applyAlignment="1">
      <alignment vertical="center"/>
    </xf>
    <xf numFmtId="0" fontId="4" fillId="0" borderId="0" xfId="1" applyFont="1" applyFill="1" applyAlignment="1">
      <alignment vertical="center" shrinkToFit="1"/>
    </xf>
    <xf numFmtId="0" fontId="4" fillId="0" borderId="1" xfId="1" applyFont="1" applyFill="1" applyBorder="1" applyAlignment="1">
      <alignment vertical="center"/>
    </xf>
    <xf numFmtId="0" fontId="4" fillId="0" borderId="1" xfId="1" applyFont="1" applyFill="1" applyBorder="1" applyAlignment="1">
      <alignment horizontal="right" vertical="center"/>
    </xf>
    <xf numFmtId="0" fontId="4" fillId="0" borderId="4"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4" fillId="0" borderId="0" xfId="1" applyFont="1" applyFill="1" applyAlignment="1">
      <alignment horizontal="distributed" vertical="center" justifyLastLine="1"/>
    </xf>
    <xf numFmtId="0" fontId="4" fillId="0" borderId="1" xfId="1" applyFont="1" applyFill="1" applyBorder="1" applyAlignment="1">
      <alignment horizontal="distributed" vertical="center" justifyLastLine="1"/>
    </xf>
    <xf numFmtId="0" fontId="4" fillId="0" borderId="4" xfId="1" applyFont="1" applyFill="1" applyBorder="1" applyAlignment="1">
      <alignment horizontal="center" vertical="center"/>
    </xf>
    <xf numFmtId="0" fontId="4" fillId="0" borderId="0" xfId="1" applyFont="1" applyFill="1" applyBorder="1" applyAlignment="1">
      <alignment horizontal="distributed" vertical="center"/>
    </xf>
    <xf numFmtId="0" fontId="4" fillId="0" borderId="2" xfId="1" applyFont="1" applyFill="1" applyBorder="1" applyAlignment="1">
      <alignment horizontal="distributed" vertical="center"/>
    </xf>
    <xf numFmtId="0" fontId="4" fillId="0" borderId="0" xfId="1" applyFont="1" applyFill="1" applyBorder="1" applyAlignment="1">
      <alignment horizontal="center" vertical="center"/>
    </xf>
    <xf numFmtId="0" fontId="4" fillId="0" borderId="9" xfId="1" applyFont="1" applyFill="1" applyBorder="1" applyAlignment="1">
      <alignment horizontal="distributed" vertical="center"/>
    </xf>
    <xf numFmtId="176" fontId="4" fillId="0" borderId="0" xfId="1" applyNumberFormat="1" applyFont="1" applyFill="1" applyAlignment="1">
      <alignment horizontal="right" vertical="center"/>
    </xf>
    <xf numFmtId="176" fontId="4" fillId="0" borderId="0" xfId="1" applyNumberFormat="1" applyFont="1" applyFill="1" applyBorder="1" applyAlignment="1">
      <alignment horizontal="right" vertical="center"/>
    </xf>
    <xf numFmtId="0" fontId="4" fillId="0" borderId="5" xfId="1" applyFont="1" applyFill="1" applyBorder="1" applyAlignment="1">
      <alignment horizontal="distributed" vertical="center"/>
    </xf>
    <xf numFmtId="0" fontId="17" fillId="0" borderId="0" xfId="1" applyFont="1" applyFill="1" applyAlignment="1">
      <alignment vertical="center"/>
    </xf>
    <xf numFmtId="0" fontId="8" fillId="0" borderId="0" xfId="1" applyFont="1" applyFill="1" applyBorder="1" applyAlignment="1">
      <alignment horizontal="distributed" vertical="center"/>
    </xf>
    <xf numFmtId="0" fontId="8" fillId="0" borderId="2" xfId="1" applyFont="1" applyFill="1" applyBorder="1" applyAlignment="1">
      <alignment horizontal="distributed" vertical="center"/>
    </xf>
    <xf numFmtId="176" fontId="8" fillId="0" borderId="0" xfId="1" applyNumberFormat="1" applyFont="1" applyFill="1" applyAlignment="1">
      <alignment horizontal="right" vertical="center"/>
    </xf>
    <xf numFmtId="0" fontId="8" fillId="0" borderId="0" xfId="1" applyFont="1" applyFill="1" applyAlignment="1">
      <alignment vertical="center"/>
    </xf>
    <xf numFmtId="176" fontId="8" fillId="0" borderId="0" xfId="1" applyNumberFormat="1" applyFont="1" applyFill="1" applyBorder="1" applyAlignment="1">
      <alignment horizontal="right" vertical="center"/>
    </xf>
    <xf numFmtId="0" fontId="8" fillId="0" borderId="5" xfId="1" applyFont="1" applyFill="1" applyBorder="1" applyAlignment="1">
      <alignment horizontal="distributed" vertical="center"/>
    </xf>
    <xf numFmtId="0" fontId="5" fillId="0" borderId="0" xfId="1" applyFont="1" applyFill="1" applyAlignment="1">
      <alignment vertical="center"/>
    </xf>
    <xf numFmtId="176" fontId="4" fillId="0" borderId="2" xfId="1" applyNumberFormat="1" applyFont="1" applyFill="1" applyBorder="1" applyAlignment="1">
      <alignment horizontal="right" vertical="center"/>
    </xf>
    <xf numFmtId="0" fontId="4" fillId="0" borderId="0" xfId="1" applyFont="1" applyFill="1" applyBorder="1" applyAlignment="1">
      <alignment vertical="center"/>
    </xf>
    <xf numFmtId="177" fontId="4" fillId="0" borderId="0" xfId="1" quotePrefix="1" applyNumberFormat="1" applyFont="1" applyFill="1" applyBorder="1" applyAlignment="1" applyProtection="1">
      <alignment horizontal="right" vertical="center"/>
    </xf>
    <xf numFmtId="0" fontId="4" fillId="0" borderId="5" xfId="1" applyFont="1" applyFill="1" applyBorder="1" applyAlignment="1">
      <alignment horizontal="center" vertical="center"/>
    </xf>
    <xf numFmtId="177" fontId="4" fillId="0" borderId="0" xfId="1" applyNumberFormat="1" applyFont="1" applyFill="1" applyBorder="1" applyAlignment="1" applyProtection="1">
      <alignment horizontal="right" vertical="center"/>
    </xf>
    <xf numFmtId="0" fontId="16" fillId="0" borderId="5" xfId="1" applyFont="1" applyFill="1" applyBorder="1" applyAlignment="1">
      <alignment horizontal="distributed" vertical="center"/>
    </xf>
    <xf numFmtId="0" fontId="4" fillId="0" borderId="1" xfId="1" applyFont="1" applyFill="1" applyBorder="1" applyAlignment="1">
      <alignment horizontal="distributed" vertical="center"/>
    </xf>
    <xf numFmtId="0" fontId="4" fillId="0" borderId="3" xfId="1" applyFont="1" applyFill="1" applyBorder="1" applyAlignment="1">
      <alignment horizontal="distributed" vertical="center"/>
    </xf>
    <xf numFmtId="176" fontId="4" fillId="0" borderId="1" xfId="1" applyNumberFormat="1" applyFont="1" applyFill="1" applyBorder="1" applyAlignment="1">
      <alignment vertical="center"/>
    </xf>
    <xf numFmtId="176" fontId="4" fillId="0" borderId="1" xfId="1"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0" fontId="4" fillId="0" borderId="1" xfId="1" applyFont="1" applyFill="1" applyBorder="1" applyAlignment="1">
      <alignment horizontal="center" vertical="center"/>
    </xf>
    <xf numFmtId="0" fontId="26" fillId="0" borderId="0" xfId="0" applyFont="1" applyFill="1" applyAlignment="1">
      <alignment vertical="center"/>
    </xf>
    <xf numFmtId="1" fontId="26" fillId="0" borderId="0" xfId="0" applyNumberFormat="1" applyFont="1" applyFill="1" applyAlignment="1">
      <alignment vertical="center"/>
    </xf>
    <xf numFmtId="1" fontId="4" fillId="0" borderId="0" xfId="0" applyNumberFormat="1" applyFont="1" applyFill="1" applyAlignment="1">
      <alignment vertical="center"/>
    </xf>
    <xf numFmtId="0" fontId="4" fillId="0" borderId="0" xfId="0" applyNumberFormat="1" applyFont="1" applyFill="1" applyAlignment="1">
      <alignment vertical="center"/>
    </xf>
    <xf numFmtId="0" fontId="8" fillId="0" borderId="0" xfId="0" applyNumberFormat="1" applyFont="1" applyFill="1" applyAlignment="1">
      <alignment vertical="center"/>
    </xf>
    <xf numFmtId="1" fontId="8" fillId="0" borderId="0" xfId="0" applyNumberFormat="1" applyFont="1" applyFill="1" applyAlignment="1">
      <alignment vertical="center"/>
    </xf>
    <xf numFmtId="1" fontId="5" fillId="0" borderId="0" xfId="0" applyNumberFormat="1" applyFont="1" applyFill="1" applyAlignment="1">
      <alignment vertical="center"/>
    </xf>
    <xf numFmtId="176" fontId="26" fillId="0" borderId="0" xfId="0" applyNumberFormat="1" applyFont="1" applyFill="1" applyAlignment="1">
      <alignment vertical="center"/>
    </xf>
    <xf numFmtId="176" fontId="2" fillId="0" borderId="0" xfId="0" applyNumberFormat="1" applyFont="1" applyFill="1" applyAlignment="1">
      <alignment vertical="center"/>
    </xf>
    <xf numFmtId="1" fontId="2" fillId="0" borderId="0" xfId="0" applyNumberFormat="1" applyFont="1" applyFill="1" applyAlignment="1">
      <alignment vertical="center"/>
    </xf>
    <xf numFmtId="177" fontId="26" fillId="0" borderId="0" xfId="0" applyNumberFormat="1" applyFont="1" applyFill="1" applyAlignment="1">
      <alignment vertical="center"/>
    </xf>
    <xf numFmtId="176" fontId="24" fillId="0" borderId="0" xfId="0" applyNumberFormat="1" applyFont="1" applyFill="1" applyAlignment="1">
      <alignment horizontal="right" vertical="center"/>
    </xf>
    <xf numFmtId="176" fontId="24" fillId="0" borderId="0" xfId="0" applyNumberFormat="1" applyFont="1" applyFill="1" applyBorder="1" applyAlignment="1">
      <alignment horizontal="right" vertical="center"/>
    </xf>
    <xf numFmtId="0" fontId="4" fillId="0" borderId="1" xfId="1" applyFont="1" applyFill="1" applyBorder="1" applyAlignment="1">
      <alignment horizontal="distributed" vertical="center" justifyLastLine="1"/>
    </xf>
    <xf numFmtId="0" fontId="8" fillId="0" borderId="0" xfId="1" applyFont="1" applyFill="1" applyBorder="1" applyAlignment="1">
      <alignment horizontal="distributed" vertical="center"/>
    </xf>
    <xf numFmtId="0" fontId="8" fillId="0" borderId="2" xfId="1" applyFont="1" applyFill="1" applyBorder="1" applyAlignment="1">
      <alignment horizontal="distributed" vertical="center"/>
    </xf>
    <xf numFmtId="0" fontId="4" fillId="0" borderId="4"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4" fillId="0" borderId="4" xfId="1" applyFont="1" applyFill="1" applyBorder="1" applyAlignment="1">
      <alignment horizontal="center" vertical="center"/>
    </xf>
    <xf numFmtId="0" fontId="4" fillId="0" borderId="0" xfId="1" applyFont="1" applyFill="1" applyBorder="1" applyAlignment="1">
      <alignment horizontal="distributed" vertical="center"/>
    </xf>
    <xf numFmtId="0" fontId="4" fillId="0" borderId="2" xfId="1" applyFont="1" applyFill="1" applyBorder="1" applyAlignment="1">
      <alignment horizontal="distributed" vertical="center"/>
    </xf>
    <xf numFmtId="176" fontId="24" fillId="0" borderId="0" xfId="1" applyNumberFormat="1" applyFont="1" applyFill="1" applyAlignment="1">
      <alignment horizontal="right" vertical="center"/>
    </xf>
    <xf numFmtId="176" fontId="24" fillId="0" borderId="0" xfId="1" applyNumberFormat="1" applyFont="1" applyFill="1" applyBorder="1" applyAlignment="1">
      <alignment horizontal="right" vertical="center"/>
    </xf>
    <xf numFmtId="0" fontId="26" fillId="0" borderId="0" xfId="1" applyFont="1">
      <alignment vertical="center"/>
    </xf>
    <xf numFmtId="0" fontId="6" fillId="0" borderId="0" xfId="1" applyFont="1">
      <alignment vertical="center"/>
    </xf>
    <xf numFmtId="0" fontId="6" fillId="0" borderId="0" xfId="1" applyFont="1" applyAlignment="1">
      <alignment horizontal="right" vertical="center"/>
    </xf>
    <xf numFmtId="0" fontId="4" fillId="0" borderId="0" xfId="1" applyFont="1">
      <alignment vertical="center"/>
    </xf>
    <xf numFmtId="0" fontId="4" fillId="0" borderId="0" xfId="1" applyFont="1" applyAlignment="1">
      <alignment vertical="center" shrinkToFit="1"/>
    </xf>
    <xf numFmtId="0" fontId="4" fillId="0" borderId="1" xfId="1" applyFont="1" applyBorder="1">
      <alignment vertical="center"/>
    </xf>
    <xf numFmtId="0" fontId="4" fillId="0" borderId="1" xfId="1" applyFont="1" applyBorder="1" applyAlignment="1">
      <alignment horizontal="right" vertical="center"/>
    </xf>
    <xf numFmtId="0" fontId="4" fillId="0" borderId="0" xfId="1" applyFont="1" applyAlignment="1">
      <alignment horizontal="distributed" vertical="center" justifyLastLine="1"/>
    </xf>
    <xf numFmtId="0" fontId="4" fillId="0" borderId="0" xfId="1" applyFont="1" applyAlignment="1">
      <alignment horizontal="distributed" vertical="center" justifyLastLine="1"/>
    </xf>
    <xf numFmtId="0" fontId="4" fillId="0" borderId="4"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4" xfId="1" applyFont="1" applyBorder="1" applyAlignment="1">
      <alignment horizontal="center" vertical="center"/>
    </xf>
    <xf numFmtId="0" fontId="4" fillId="0" borderId="0" xfId="1" applyFont="1" applyAlignment="1">
      <alignment horizontal="distributed" vertical="center"/>
    </xf>
    <xf numFmtId="0" fontId="4" fillId="0" borderId="2" xfId="1" applyFont="1" applyBorder="1" applyAlignment="1">
      <alignment horizontal="distributed" vertical="center"/>
    </xf>
    <xf numFmtId="0" fontId="4" fillId="0" borderId="0" xfId="1" applyFont="1" applyAlignment="1">
      <alignment horizontal="center" vertical="center"/>
    </xf>
    <xf numFmtId="0" fontId="4" fillId="0" borderId="9" xfId="1" applyFont="1" applyBorder="1" applyAlignment="1">
      <alignment horizontal="distributed" vertical="center"/>
    </xf>
    <xf numFmtId="0" fontId="4" fillId="0" borderId="0" xfId="1" applyFont="1" applyAlignment="1">
      <alignment horizontal="distributed" vertical="center"/>
    </xf>
    <xf numFmtId="0" fontId="4" fillId="0" borderId="2" xfId="1" applyFont="1" applyBorder="1" applyAlignment="1">
      <alignment horizontal="distributed" vertical="center"/>
    </xf>
    <xf numFmtId="176" fontId="4" fillId="0" borderId="0" xfId="1" applyNumberFormat="1" applyFont="1" applyAlignment="1">
      <alignment horizontal="right" vertical="center"/>
    </xf>
    <xf numFmtId="176" fontId="4" fillId="0" borderId="5" xfId="1" applyNumberFormat="1" applyFont="1" applyBorder="1" applyAlignment="1">
      <alignment horizontal="distributed" vertical="center"/>
    </xf>
    <xf numFmtId="0" fontId="17" fillId="0" borderId="0" xfId="1" applyFont="1">
      <alignment vertical="center"/>
    </xf>
    <xf numFmtId="176" fontId="24" fillId="0" borderId="0" xfId="1" applyNumberFormat="1" applyFont="1" applyAlignment="1">
      <alignment horizontal="right" vertical="center"/>
    </xf>
    <xf numFmtId="176" fontId="8" fillId="0" borderId="5" xfId="1" applyNumberFormat="1" applyFont="1" applyBorder="1" applyAlignment="1">
      <alignment horizontal="distributed" vertical="center"/>
    </xf>
    <xf numFmtId="0" fontId="8" fillId="0" borderId="0" xfId="1" applyFont="1">
      <alignment vertical="center"/>
    </xf>
    <xf numFmtId="0" fontId="8" fillId="0" borderId="0" xfId="1" applyFont="1" applyAlignment="1">
      <alignment horizontal="distributed" vertical="center"/>
    </xf>
    <xf numFmtId="0" fontId="8" fillId="0" borderId="2" xfId="1" applyFont="1" applyBorder="1" applyAlignment="1">
      <alignment horizontal="distributed" vertical="center"/>
    </xf>
    <xf numFmtId="176" fontId="8" fillId="0" borderId="0" xfId="1" applyNumberFormat="1" applyFont="1" applyAlignment="1">
      <alignment horizontal="right" vertical="center"/>
    </xf>
    <xf numFmtId="0" fontId="8" fillId="0" borderId="5" xfId="1" applyFont="1" applyBorder="1" applyAlignment="1">
      <alignment horizontal="distributed" vertical="center"/>
    </xf>
    <xf numFmtId="0" fontId="5" fillId="0" borderId="0" xfId="1" applyFont="1">
      <alignment vertical="center"/>
    </xf>
    <xf numFmtId="176" fontId="4" fillId="0" borderId="2" xfId="1" applyNumberFormat="1" applyFont="1" applyBorder="1" applyAlignment="1">
      <alignment horizontal="right" vertical="center"/>
    </xf>
    <xf numFmtId="177" fontId="4" fillId="0" borderId="0" xfId="1" quotePrefix="1" applyNumberFormat="1" applyFont="1" applyAlignment="1">
      <alignment horizontal="right" vertical="center"/>
    </xf>
    <xf numFmtId="0" fontId="4" fillId="0" borderId="5" xfId="1" applyFont="1" applyBorder="1" applyAlignment="1">
      <alignment horizontal="center" vertical="center"/>
    </xf>
    <xf numFmtId="177" fontId="4" fillId="0" borderId="0" xfId="1" applyNumberFormat="1" applyFont="1" applyAlignment="1">
      <alignment horizontal="right" vertical="center"/>
    </xf>
    <xf numFmtId="0" fontId="16" fillId="0" borderId="5" xfId="1" applyFont="1" applyBorder="1" applyAlignment="1">
      <alignment horizontal="distributed" vertical="center"/>
    </xf>
    <xf numFmtId="0" fontId="4" fillId="0" borderId="1" xfId="1" applyFont="1" applyBorder="1" applyAlignment="1">
      <alignment horizontal="distributed" vertical="center"/>
    </xf>
    <xf numFmtId="0" fontId="4" fillId="0" borderId="3" xfId="1" applyFont="1" applyBorder="1" applyAlignment="1">
      <alignment horizontal="distributed" vertical="center"/>
    </xf>
    <xf numFmtId="176" fontId="4" fillId="0" borderId="1" xfId="1" applyNumberFormat="1" applyFont="1" applyBorder="1">
      <alignment vertical="center"/>
    </xf>
    <xf numFmtId="176" fontId="4" fillId="0" borderId="1" xfId="1" applyNumberFormat="1" applyFont="1" applyBorder="1" applyAlignment="1">
      <alignment horizontal="right" vertical="center"/>
    </xf>
    <xf numFmtId="176" fontId="4" fillId="0" borderId="3" xfId="1" applyNumberFormat="1" applyFont="1" applyBorder="1" applyAlignment="1">
      <alignment horizontal="right" vertical="center"/>
    </xf>
    <xf numFmtId="0" fontId="4" fillId="0" borderId="1" xfId="1" applyFont="1" applyBorder="1" applyAlignment="1">
      <alignment horizontal="center" vertical="center"/>
    </xf>
    <xf numFmtId="176" fontId="26" fillId="0" borderId="0" xfId="1" applyNumberFormat="1" applyFont="1">
      <alignment vertical="center"/>
    </xf>
    <xf numFmtId="177" fontId="26" fillId="0" borderId="0" xfId="1" applyNumberFormat="1" applyFont="1">
      <alignment vertical="center"/>
    </xf>
    <xf numFmtId="0" fontId="24" fillId="0" borderId="5" xfId="1" applyFont="1" applyBorder="1" applyAlignment="1">
      <alignment horizontal="distributed" vertical="center"/>
    </xf>
    <xf numFmtId="0" fontId="28" fillId="0" borderId="5" xfId="1" applyFont="1" applyBorder="1" applyAlignment="1">
      <alignment horizontal="distributed" vertical="center"/>
    </xf>
    <xf numFmtId="176" fontId="24" fillId="0" borderId="5" xfId="1" applyNumberFormat="1" applyFont="1" applyBorder="1" applyAlignment="1">
      <alignment horizontal="distributed" vertical="center"/>
    </xf>
    <xf numFmtId="0" fontId="4" fillId="0" borderId="4"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0" xfId="1" applyFont="1" applyAlignment="1">
      <alignment horizontal="distributed" vertical="center" justifyLastLine="1"/>
    </xf>
    <xf numFmtId="0" fontId="4" fillId="0" borderId="4" xfId="1" applyFont="1" applyBorder="1" applyAlignment="1">
      <alignment horizontal="center" vertical="center"/>
    </xf>
    <xf numFmtId="0" fontId="4" fillId="0" borderId="0" xfId="1" applyFont="1" applyAlignment="1">
      <alignment horizontal="distributed" vertical="center"/>
    </xf>
    <xf numFmtId="0" fontId="4" fillId="0" borderId="2" xfId="1" applyFont="1" applyBorder="1" applyAlignment="1">
      <alignment horizontal="distributed" vertical="center"/>
    </xf>
    <xf numFmtId="0" fontId="8" fillId="0" borderId="0" xfId="1" applyFont="1" applyAlignment="1">
      <alignment horizontal="distributed" vertical="center"/>
    </xf>
    <xf numFmtId="0" fontId="8" fillId="0" borderId="2" xfId="1" applyFont="1" applyBorder="1" applyAlignment="1">
      <alignment horizontal="distributed" vertical="center"/>
    </xf>
    <xf numFmtId="0" fontId="24" fillId="0" borderId="0" xfId="1" applyFont="1" applyAlignment="1">
      <alignment horizontal="distributed" vertical="center"/>
    </xf>
    <xf numFmtId="0" fontId="4" fillId="0" borderId="4"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0" xfId="1" applyFont="1" applyAlignment="1">
      <alignment horizontal="distributed" vertical="center" justifyLastLine="1"/>
    </xf>
    <xf numFmtId="0" fontId="4" fillId="0" borderId="4" xfId="1" applyFont="1" applyBorder="1" applyAlignment="1">
      <alignment horizontal="center" vertical="center"/>
    </xf>
    <xf numFmtId="0" fontId="4" fillId="0" borderId="1" xfId="1" applyFont="1" applyBorder="1" applyAlignment="1">
      <alignment horizontal="distributed" vertical="center" justifyLastLine="1"/>
    </xf>
    <xf numFmtId="0" fontId="4" fillId="0" borderId="0" xfId="1" applyFont="1" applyAlignment="1">
      <alignment horizontal="distributed" vertical="center"/>
    </xf>
    <xf numFmtId="0" fontId="4" fillId="0" borderId="2" xfId="1" applyFont="1" applyBorder="1" applyAlignment="1">
      <alignment horizontal="distributed" vertical="center"/>
    </xf>
    <xf numFmtId="0" fontId="8" fillId="0" borderId="0" xfId="1" applyFont="1" applyAlignment="1">
      <alignment horizontal="distributed" vertical="center"/>
    </xf>
    <xf numFmtId="0" fontId="8" fillId="0" borderId="2" xfId="1" applyFont="1" applyBorder="1" applyAlignment="1">
      <alignment horizontal="distributed" vertical="center"/>
    </xf>
    <xf numFmtId="0" fontId="4" fillId="0" borderId="0" xfId="1" applyFont="1" applyAlignment="1">
      <alignment horizontal="right" vertical="center"/>
    </xf>
    <xf numFmtId="176" fontId="4" fillId="0" borderId="0" xfId="1" applyNumberFormat="1" applyFont="1" applyAlignment="1">
      <alignment horizontal="distributed" vertical="center"/>
    </xf>
    <xf numFmtId="176" fontId="24" fillId="0" borderId="0" xfId="1" applyNumberFormat="1" applyFont="1" applyAlignment="1">
      <alignment horizontal="distributed" vertical="center"/>
    </xf>
    <xf numFmtId="0" fontId="28" fillId="0" borderId="0" xfId="1" applyFont="1" applyAlignment="1">
      <alignment horizontal="distributed" vertical="center"/>
    </xf>
    <xf numFmtId="0" fontId="6" fillId="0" borderId="0" xfId="1" applyFont="1" applyAlignment="1">
      <alignment horizontal="left" vertical="center"/>
    </xf>
    <xf numFmtId="0" fontId="24" fillId="0" borderId="0" xfId="1" applyFont="1" applyAlignment="1">
      <alignment horizontal="distributed" vertical="center"/>
    </xf>
    <xf numFmtId="0" fontId="24" fillId="0" borderId="2" xfId="1" applyFont="1" applyBorder="1" applyAlignment="1">
      <alignment horizontal="distributed" vertical="center"/>
    </xf>
    <xf numFmtId="0" fontId="4" fillId="0" borderId="1" xfId="1" applyFont="1" applyBorder="1" applyAlignment="1">
      <alignment horizontal="distributed" vertical="center" justifyLastLine="1"/>
    </xf>
    <xf numFmtId="0" fontId="4" fillId="0" borderId="3" xfId="1" applyFont="1" applyBorder="1" applyAlignment="1">
      <alignment horizontal="distributed" vertical="center" justifyLastLine="1"/>
    </xf>
    <xf numFmtId="0" fontId="4" fillId="0" borderId="0" xfId="1" applyFont="1" applyAlignment="1">
      <alignment horizontal="distributed" vertical="center"/>
    </xf>
    <xf numFmtId="0" fontId="4" fillId="0" borderId="2" xfId="1" applyFont="1" applyBorder="1" applyAlignment="1">
      <alignment horizontal="distributed" vertical="center"/>
    </xf>
    <xf numFmtId="0" fontId="4" fillId="0" borderId="4" xfId="1" applyFont="1" applyBorder="1" applyAlignment="1">
      <alignment horizontal="distributed" vertical="center" justifyLastLine="1"/>
    </xf>
    <xf numFmtId="0" fontId="4" fillId="0" borderId="8" xfId="1" applyFont="1" applyBorder="1" applyAlignment="1">
      <alignment horizontal="distributed" vertical="center" justifyLastLine="1"/>
    </xf>
    <xf numFmtId="0" fontId="4" fillId="0" borderId="10"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0" xfId="1" applyFont="1" applyAlignment="1">
      <alignment horizontal="distributed" vertical="center" justifyLastLine="1"/>
    </xf>
    <xf numFmtId="0" fontId="4" fillId="0" borderId="2" xfId="1" applyFont="1" applyBorder="1" applyAlignment="1">
      <alignment horizontal="distributed" vertical="center" justifyLastLine="1"/>
    </xf>
    <xf numFmtId="0" fontId="4" fillId="0" borderId="4" xfId="1" applyFont="1" applyBorder="1" applyAlignment="1">
      <alignment horizontal="center" vertical="center"/>
    </xf>
    <xf numFmtId="0" fontId="4" fillId="0" borderId="4" xfId="1" applyFont="1" applyBorder="1" applyAlignment="1">
      <alignment horizontal="center" vertical="center" shrinkToFit="1"/>
    </xf>
    <xf numFmtId="0" fontId="4" fillId="0" borderId="7"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4" fillId="0" borderId="9"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8" fillId="0" borderId="0" xfId="1" applyFont="1" applyAlignment="1">
      <alignment horizontal="distributed" vertical="center"/>
    </xf>
    <xf numFmtId="0" fontId="8" fillId="0" borderId="2" xfId="1" applyFont="1" applyBorder="1" applyAlignment="1">
      <alignment horizontal="distributed" vertical="center"/>
    </xf>
    <xf numFmtId="0" fontId="8" fillId="0" borderId="0" xfId="1" applyFont="1" applyFill="1" applyBorder="1" applyAlignment="1">
      <alignment horizontal="distributed" vertical="center"/>
    </xf>
    <xf numFmtId="0" fontId="8" fillId="0" borderId="2"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2" xfId="1" applyFont="1" applyFill="1" applyBorder="1" applyAlignment="1">
      <alignment horizontal="distributed" vertical="center"/>
    </xf>
    <xf numFmtId="0" fontId="4" fillId="0" borderId="1" xfId="1" applyFont="1" applyFill="1" applyBorder="1" applyAlignment="1">
      <alignment horizontal="distributed" vertical="center" justifyLastLine="1"/>
    </xf>
    <xf numFmtId="0" fontId="4" fillId="0" borderId="3" xfId="1" applyFont="1" applyFill="1" applyBorder="1" applyAlignment="1">
      <alignment horizontal="distributed" vertical="center" justifyLastLine="1"/>
    </xf>
    <xf numFmtId="0" fontId="4" fillId="0" borderId="4" xfId="1" applyFont="1" applyFill="1" applyBorder="1" applyAlignment="1">
      <alignment horizontal="distributed" vertical="center" justifyLastLine="1"/>
    </xf>
    <xf numFmtId="0" fontId="4" fillId="0" borderId="8" xfId="1" applyFont="1" applyFill="1" applyBorder="1" applyAlignment="1">
      <alignment horizontal="distributed" vertical="center" justifyLastLine="1"/>
    </xf>
    <xf numFmtId="0" fontId="4" fillId="0" borderId="10"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4" fillId="0" borderId="0" xfId="1" applyFont="1" applyFill="1" applyBorder="1" applyAlignment="1">
      <alignment horizontal="distributed" vertical="center" justifyLastLine="1"/>
    </xf>
    <xf numFmtId="0" fontId="4" fillId="0" borderId="2" xfId="1" applyFont="1" applyFill="1" applyBorder="1" applyAlignment="1">
      <alignment horizontal="distributed" vertical="center" justifyLastLine="1"/>
    </xf>
    <xf numFmtId="0" fontId="4"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7" xfId="1" applyFont="1" applyFill="1" applyBorder="1" applyAlignment="1">
      <alignment horizontal="distributed" vertical="center" justifyLastLine="1"/>
    </xf>
    <xf numFmtId="0" fontId="4" fillId="0" borderId="11" xfId="1" applyFont="1" applyFill="1" applyBorder="1" applyAlignment="1">
      <alignment horizontal="distributed" vertical="center" justifyLastLine="1"/>
    </xf>
    <xf numFmtId="0" fontId="4" fillId="0" borderId="9" xfId="1" applyFont="1" applyFill="1" applyBorder="1" applyAlignment="1">
      <alignment horizontal="distributed" vertical="center" justifyLastLine="1"/>
    </xf>
    <xf numFmtId="0" fontId="4" fillId="0" borderId="12" xfId="1" applyFont="1" applyFill="1" applyBorder="1" applyAlignment="1">
      <alignment horizontal="distributed" vertical="center" justifyLastLine="1"/>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8"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17" fillId="0" borderId="0" xfId="0" applyFont="1" applyFill="1" applyBorder="1" applyAlignment="1">
      <alignment horizontal="distributed" vertical="center"/>
    </xf>
    <xf numFmtId="0" fontId="17" fillId="0" borderId="2"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7" fillId="0" borderId="0" xfId="0" applyFont="1" applyBorder="1" applyAlignment="1">
      <alignment horizontal="distributed" vertical="center"/>
    </xf>
    <xf numFmtId="0" fontId="18" fillId="0" borderId="0" xfId="0" applyFont="1" applyBorder="1" applyAlignment="1">
      <alignment horizontal="distributed" vertical="center"/>
    </xf>
    <xf numFmtId="0" fontId="18" fillId="0" borderId="2" xfId="0" applyFont="1" applyBorder="1" applyAlignment="1">
      <alignment horizontal="distributed"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4" xfId="0" applyFont="1" applyBorder="1" applyAlignment="1">
      <alignment horizontal="distributed" vertical="center" justifyLastLine="1"/>
    </xf>
    <xf numFmtId="0" fontId="15" fillId="0" borderId="0" xfId="0" applyFont="1" applyBorder="1" applyAlignment="1">
      <alignment horizontal="distributed" vertical="center"/>
    </xf>
    <xf numFmtId="0" fontId="15" fillId="0" borderId="2" xfId="0" applyFont="1" applyBorder="1" applyAlignment="1">
      <alignment horizontal="distributed" vertical="center"/>
    </xf>
    <xf numFmtId="0" fontId="7" fillId="0" borderId="2" xfId="0" applyFont="1" applyBorder="1" applyAlignment="1">
      <alignment horizontal="distributed" vertical="center"/>
    </xf>
    <xf numFmtId="0" fontId="4" fillId="0" borderId="7"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center" vertical="center"/>
    </xf>
    <xf numFmtId="0" fontId="4" fillId="0" borderId="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4" xfId="0" applyFont="1" applyBorder="1" applyAlignment="1">
      <alignment horizontal="center" vertical="center" shrinkToFit="1"/>
    </xf>
    <xf numFmtId="0" fontId="9" fillId="0" borderId="5" xfId="0" applyFont="1" applyBorder="1" applyAlignment="1">
      <alignment horizontal="distributed"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8" fillId="0" borderId="5" xfId="0" applyFont="1" applyBorder="1" applyAlignment="1">
      <alignment horizontal="distributed" vertical="center"/>
    </xf>
    <xf numFmtId="0" fontId="16" fillId="0" borderId="5" xfId="0" applyFont="1" applyBorder="1" applyAlignment="1">
      <alignment horizontal="distributed" vertical="center"/>
    </xf>
    <xf numFmtId="0" fontId="16" fillId="0" borderId="0" xfId="0" applyFont="1" applyBorder="1" applyAlignment="1">
      <alignment horizontal="distributed" vertical="center"/>
    </xf>
    <xf numFmtId="0" fontId="4" fillId="0" borderId="1" xfId="0" applyFont="1" applyBorder="1" applyAlignment="1">
      <alignment horizontal="right" vertical="center"/>
    </xf>
    <xf numFmtId="0" fontId="4" fillId="0" borderId="5" xfId="0" applyFont="1" applyBorder="1" applyAlignment="1">
      <alignment horizontal="distributed" vertical="center"/>
    </xf>
    <xf numFmtId="0" fontId="7" fillId="0" borderId="5" xfId="0" applyFont="1" applyBorder="1" applyAlignment="1">
      <alignment horizontal="distributed" vertical="center"/>
    </xf>
    <xf numFmtId="0" fontId="4" fillId="0" borderId="0" xfId="0" applyFont="1" applyAlignment="1">
      <alignment horizontal="distributed" vertical="center" justifyLastLine="1"/>
    </xf>
    <xf numFmtId="0" fontId="4" fillId="0" borderId="8" xfId="0" applyFont="1" applyBorder="1" applyAlignment="1">
      <alignment horizontal="center" vertical="center" shrinkToFit="1"/>
    </xf>
    <xf numFmtId="0" fontId="4" fillId="0" borderId="8"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7"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9"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8" fillId="0" borderId="5" xfId="0" applyFont="1" applyBorder="1" applyAlignment="1">
      <alignment vertical="center" shrinkToFit="1"/>
    </xf>
    <xf numFmtId="0" fontId="8" fillId="0" borderId="0" xfId="0"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9EEE-5F98-48F9-95C9-E9262400649D}">
  <dimension ref="A1:AI103"/>
  <sheetViews>
    <sheetView tabSelected="1" zoomScaleNormal="100" zoomScaleSheetLayoutView="100" workbookViewId="0"/>
  </sheetViews>
  <sheetFormatPr defaultRowHeight="13.5"/>
  <cols>
    <col min="1" max="1" width="1.625" style="158" customWidth="1"/>
    <col min="2" max="2" width="2.75" style="158" customWidth="1"/>
    <col min="3" max="3" width="12.375" style="158" customWidth="1"/>
    <col min="4" max="4" width="6.375" style="158" customWidth="1"/>
    <col min="5" max="5" width="7.375" style="158" customWidth="1"/>
    <col min="6" max="6" width="8.125" style="158" customWidth="1"/>
    <col min="7" max="7" width="3.75" style="158" customWidth="1"/>
    <col min="8" max="8" width="6" style="158" customWidth="1"/>
    <col min="9" max="9" width="7.375" style="158" customWidth="1"/>
    <col min="10" max="10" width="3.75" style="158" customWidth="1"/>
    <col min="11" max="11" width="6" style="158" customWidth="1"/>
    <col min="12" max="12" width="7.375" style="158" customWidth="1"/>
    <col min="13" max="13" width="3.75" style="158" customWidth="1"/>
    <col min="14" max="14" width="6" style="158" customWidth="1"/>
    <col min="15" max="15" width="7.375" style="158" customWidth="1"/>
    <col min="16" max="16" width="3.75" style="158" customWidth="1"/>
    <col min="17" max="17" width="5" style="158" customWidth="1"/>
    <col min="18" max="18" width="6.5" style="158" customWidth="1"/>
    <col min="19" max="19" width="3.375" style="158" customWidth="1"/>
    <col min="20" max="20" width="5" style="158" customWidth="1"/>
    <col min="21" max="21" width="6.5" style="158" customWidth="1"/>
    <col min="22" max="22" width="5.25" style="158" customWidth="1"/>
    <col min="23" max="23" width="6.125" style="158" customWidth="1"/>
    <col min="24" max="24" width="6.875" style="158" customWidth="1"/>
    <col min="25" max="25" width="2.75" style="158" customWidth="1"/>
    <col min="26" max="27" width="3.375" style="158" customWidth="1"/>
    <col min="28" max="28" width="3.25" style="158" customWidth="1"/>
    <col min="29" max="29" width="3.5" style="158" customWidth="1"/>
    <col min="30" max="30" width="5.5" style="158" customWidth="1"/>
    <col min="31" max="31" width="3.125" style="158" customWidth="1"/>
    <col min="32" max="33" width="4.125" style="158" customWidth="1"/>
    <col min="34" max="35" width="8.5" style="158" customWidth="1"/>
    <col min="36" max="16384" width="9" style="158"/>
  </cols>
  <sheetData>
    <row r="1" spans="1:35">
      <c r="AH1"/>
      <c r="AI1"/>
    </row>
    <row r="2" spans="1:35" ht="13.5" customHeight="1">
      <c r="A2" s="227" t="s">
        <v>28</v>
      </c>
      <c r="L2" s="160"/>
      <c r="M2" s="160"/>
      <c r="N2" s="160"/>
      <c r="O2" s="160"/>
      <c r="P2" s="159"/>
      <c r="Q2" s="159"/>
      <c r="R2" s="159"/>
      <c r="S2" s="159"/>
      <c r="T2" s="159"/>
    </row>
    <row r="3" spans="1:35" s="161" customFormat="1" ht="10.5" customHeight="1"/>
    <row r="4" spans="1:35" s="161" customFormat="1" ht="10.5" customHeight="1">
      <c r="A4" s="161" t="s">
        <v>246</v>
      </c>
      <c r="AD4" s="162"/>
    </row>
    <row r="5" spans="1:35" s="161" customFormat="1" ht="10.5" customHeight="1">
      <c r="AD5" s="162"/>
    </row>
    <row r="6" spans="1:35" s="161" customFormat="1" ht="10.5" customHeight="1">
      <c r="A6" s="163" t="s">
        <v>247</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H6" s="164" t="s">
        <v>13</v>
      </c>
      <c r="AI6" s="223"/>
    </row>
    <row r="7" spans="1:35" s="161" customFormat="1" ht="10.5">
      <c r="A7" s="242" t="s">
        <v>74</v>
      </c>
      <c r="B7" s="242"/>
      <c r="C7" s="243"/>
      <c r="D7" s="234" t="s">
        <v>254</v>
      </c>
      <c r="E7" s="234"/>
      <c r="F7" s="234"/>
      <c r="G7" s="234" t="s">
        <v>89</v>
      </c>
      <c r="H7" s="234"/>
      <c r="I7" s="234"/>
      <c r="J7" s="234" t="s">
        <v>19</v>
      </c>
      <c r="K7" s="234"/>
      <c r="L7" s="234"/>
      <c r="M7" s="244" t="s">
        <v>6</v>
      </c>
      <c r="N7" s="242"/>
      <c r="O7" s="243"/>
      <c r="P7" s="242" t="s">
        <v>7</v>
      </c>
      <c r="Q7" s="242"/>
      <c r="R7" s="242"/>
      <c r="S7" s="234" t="s">
        <v>8</v>
      </c>
      <c r="T7" s="234"/>
      <c r="U7" s="234"/>
      <c r="V7" s="234" t="s">
        <v>9</v>
      </c>
      <c r="W7" s="234"/>
      <c r="X7" s="234"/>
      <c r="Y7" s="235" t="s">
        <v>10</v>
      </c>
      <c r="Z7" s="236"/>
      <c r="AA7" s="236"/>
      <c r="AB7" s="236"/>
      <c r="AC7" s="236"/>
      <c r="AD7" s="236"/>
      <c r="AE7" s="236"/>
      <c r="AF7" s="236"/>
      <c r="AG7" s="237"/>
      <c r="AH7" s="216" t="s">
        <v>74</v>
      </c>
      <c r="AI7" s="216"/>
    </row>
    <row r="8" spans="1:35" s="161" customFormat="1" ht="10.5">
      <c r="A8" s="238" t="s">
        <v>72</v>
      </c>
      <c r="B8" s="238"/>
      <c r="C8" s="239"/>
      <c r="D8" s="234"/>
      <c r="E8" s="234"/>
      <c r="F8" s="234"/>
      <c r="G8" s="234"/>
      <c r="H8" s="234"/>
      <c r="I8" s="234"/>
      <c r="J8" s="234"/>
      <c r="K8" s="234"/>
      <c r="L8" s="234"/>
      <c r="M8" s="245"/>
      <c r="N8" s="230"/>
      <c r="O8" s="231"/>
      <c r="P8" s="230"/>
      <c r="Q8" s="230"/>
      <c r="R8" s="230"/>
      <c r="S8" s="234"/>
      <c r="T8" s="234"/>
      <c r="U8" s="234"/>
      <c r="V8" s="234"/>
      <c r="W8" s="234"/>
      <c r="X8" s="234"/>
      <c r="Y8" s="240" t="s">
        <v>7</v>
      </c>
      <c r="Z8" s="240"/>
      <c r="AA8" s="240"/>
      <c r="AB8" s="240" t="s">
        <v>14</v>
      </c>
      <c r="AC8" s="240"/>
      <c r="AD8" s="240"/>
      <c r="AE8" s="241" t="s">
        <v>15</v>
      </c>
      <c r="AF8" s="241"/>
      <c r="AG8" s="241"/>
      <c r="AH8" s="216" t="s">
        <v>72</v>
      </c>
      <c r="AI8" s="216"/>
    </row>
    <row r="9" spans="1:35" s="161" customFormat="1" ht="10.5">
      <c r="A9" s="230" t="s">
        <v>11</v>
      </c>
      <c r="B9" s="230"/>
      <c r="C9" s="231"/>
      <c r="D9" s="214" t="s">
        <v>0</v>
      </c>
      <c r="E9" s="214" t="s">
        <v>11</v>
      </c>
      <c r="F9" s="214" t="s">
        <v>12</v>
      </c>
      <c r="G9" s="214" t="s">
        <v>0</v>
      </c>
      <c r="H9" s="214" t="s">
        <v>11</v>
      </c>
      <c r="I9" s="214" t="s">
        <v>12</v>
      </c>
      <c r="J9" s="214" t="s">
        <v>0</v>
      </c>
      <c r="K9" s="214" t="s">
        <v>11</v>
      </c>
      <c r="L9" s="214" t="s">
        <v>12</v>
      </c>
      <c r="M9" s="214" t="s">
        <v>0</v>
      </c>
      <c r="N9" s="214" t="s">
        <v>11</v>
      </c>
      <c r="O9" s="214" t="s">
        <v>12</v>
      </c>
      <c r="P9" s="215" t="s">
        <v>0</v>
      </c>
      <c r="Q9" s="214" t="s">
        <v>11</v>
      </c>
      <c r="R9" s="218" t="s">
        <v>12</v>
      </c>
      <c r="S9" s="214" t="s">
        <v>0</v>
      </c>
      <c r="T9" s="214" t="s">
        <v>11</v>
      </c>
      <c r="U9" s="214" t="s">
        <v>12</v>
      </c>
      <c r="V9" s="214" t="s">
        <v>0</v>
      </c>
      <c r="W9" s="214" t="s">
        <v>11</v>
      </c>
      <c r="X9" s="214" t="s">
        <v>12</v>
      </c>
      <c r="Y9" s="217" t="s">
        <v>0</v>
      </c>
      <c r="Z9" s="217" t="s">
        <v>11</v>
      </c>
      <c r="AA9" s="217" t="s">
        <v>12</v>
      </c>
      <c r="AB9" s="217" t="s">
        <v>0</v>
      </c>
      <c r="AC9" s="217" t="s">
        <v>11</v>
      </c>
      <c r="AD9" s="217" t="s">
        <v>12</v>
      </c>
      <c r="AE9" s="217" t="s">
        <v>0</v>
      </c>
      <c r="AF9" s="217" t="s">
        <v>11</v>
      </c>
      <c r="AG9" s="217" t="s">
        <v>12</v>
      </c>
      <c r="AH9" s="218" t="s">
        <v>11</v>
      </c>
      <c r="AI9" s="216"/>
    </row>
    <row r="10" spans="1:35" s="161" customFormat="1" ht="6" customHeight="1">
      <c r="A10" s="219"/>
      <c r="B10" s="219"/>
      <c r="C10" s="220"/>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c r="AI10" s="219"/>
    </row>
    <row r="11" spans="1:35" s="161" customFormat="1" ht="10.5" customHeight="1">
      <c r="A11" s="232" t="s">
        <v>255</v>
      </c>
      <c r="B11" s="232"/>
      <c r="C11" s="233"/>
      <c r="D11" s="177">
        <v>2872</v>
      </c>
      <c r="E11" s="177">
        <v>37739</v>
      </c>
      <c r="F11" s="177">
        <v>389151</v>
      </c>
      <c r="G11" s="177">
        <v>61</v>
      </c>
      <c r="H11" s="177">
        <v>4515</v>
      </c>
      <c r="I11" s="177">
        <v>93237</v>
      </c>
      <c r="J11" s="177">
        <v>131</v>
      </c>
      <c r="K11" s="177">
        <v>2627</v>
      </c>
      <c r="L11" s="177">
        <v>26113</v>
      </c>
      <c r="M11" s="177">
        <v>184</v>
      </c>
      <c r="N11" s="177">
        <v>4085</v>
      </c>
      <c r="O11" s="177">
        <v>44514</v>
      </c>
      <c r="P11" s="177">
        <v>316</v>
      </c>
      <c r="Q11" s="177">
        <v>5488</v>
      </c>
      <c r="R11" s="177">
        <v>59627</v>
      </c>
      <c r="S11" s="177">
        <v>35</v>
      </c>
      <c r="T11" s="177">
        <v>1247</v>
      </c>
      <c r="U11" s="177">
        <v>21961</v>
      </c>
      <c r="V11" s="177">
        <v>2110</v>
      </c>
      <c r="W11" s="177">
        <v>19176</v>
      </c>
      <c r="X11" s="177">
        <v>140372</v>
      </c>
      <c r="Y11" s="177">
        <v>5</v>
      </c>
      <c r="Z11" s="177">
        <v>72</v>
      </c>
      <c r="AA11" s="177">
        <v>215</v>
      </c>
      <c r="AB11" s="177">
        <v>24</v>
      </c>
      <c r="AC11" s="177">
        <v>499</v>
      </c>
      <c r="AD11" s="177">
        <v>3038</v>
      </c>
      <c r="AE11" s="177">
        <v>6</v>
      </c>
      <c r="AF11" s="177">
        <v>30</v>
      </c>
      <c r="AG11" s="177">
        <v>74</v>
      </c>
      <c r="AH11" s="178" t="s">
        <v>256</v>
      </c>
      <c r="AI11" s="224"/>
    </row>
    <row r="12" spans="1:35" s="161" customFormat="1" ht="10.5" customHeight="1">
      <c r="A12" s="232" t="s">
        <v>240</v>
      </c>
      <c r="B12" s="232"/>
      <c r="C12" s="233"/>
      <c r="D12" s="177">
        <v>2888</v>
      </c>
      <c r="E12" s="177">
        <v>37862</v>
      </c>
      <c r="F12" s="177">
        <v>390844</v>
      </c>
      <c r="G12" s="177">
        <v>61</v>
      </c>
      <c r="H12" s="177">
        <v>4515</v>
      </c>
      <c r="I12" s="177">
        <v>93237</v>
      </c>
      <c r="J12" s="177">
        <v>131</v>
      </c>
      <c r="K12" s="177">
        <v>2627</v>
      </c>
      <c r="L12" s="177">
        <v>26113</v>
      </c>
      <c r="M12" s="177">
        <v>184</v>
      </c>
      <c r="N12" s="177">
        <v>4085</v>
      </c>
      <c r="O12" s="177">
        <v>44514</v>
      </c>
      <c r="P12" s="177">
        <v>316</v>
      </c>
      <c r="Q12" s="177">
        <v>5483</v>
      </c>
      <c r="R12" s="177">
        <v>59595</v>
      </c>
      <c r="S12" s="177">
        <v>35</v>
      </c>
      <c r="T12" s="177">
        <v>1247</v>
      </c>
      <c r="U12" s="177">
        <v>21962</v>
      </c>
      <c r="V12" s="177">
        <v>2126</v>
      </c>
      <c r="W12" s="177">
        <v>19304</v>
      </c>
      <c r="X12" s="177">
        <v>142096</v>
      </c>
      <c r="Y12" s="177">
        <v>5</v>
      </c>
      <c r="Z12" s="177">
        <v>72</v>
      </c>
      <c r="AA12" s="177">
        <v>215</v>
      </c>
      <c r="AB12" s="177">
        <v>24</v>
      </c>
      <c r="AC12" s="177">
        <v>499</v>
      </c>
      <c r="AD12" s="177">
        <v>3038</v>
      </c>
      <c r="AE12" s="177">
        <v>6</v>
      </c>
      <c r="AF12" s="177">
        <v>30</v>
      </c>
      <c r="AG12" s="177">
        <v>74</v>
      </c>
      <c r="AH12" s="178" t="s">
        <v>240</v>
      </c>
      <c r="AI12" s="224"/>
    </row>
    <row r="13" spans="1:35" s="161" customFormat="1" ht="10.5" customHeight="1">
      <c r="A13" s="232" t="s">
        <v>250</v>
      </c>
      <c r="B13" s="232"/>
      <c r="C13" s="233"/>
      <c r="D13" s="177">
        <v>2890</v>
      </c>
      <c r="E13" s="177">
        <v>38326</v>
      </c>
      <c r="F13" s="177">
        <v>399941</v>
      </c>
      <c r="G13" s="177">
        <v>61</v>
      </c>
      <c r="H13" s="177">
        <v>4515</v>
      </c>
      <c r="I13" s="177">
        <v>93237</v>
      </c>
      <c r="J13" s="177">
        <v>133</v>
      </c>
      <c r="K13" s="177">
        <v>2782</v>
      </c>
      <c r="L13" s="177">
        <v>27618</v>
      </c>
      <c r="M13" s="177">
        <v>184</v>
      </c>
      <c r="N13" s="177">
        <v>4084</v>
      </c>
      <c r="O13" s="177">
        <v>44520</v>
      </c>
      <c r="P13" s="177">
        <v>318</v>
      </c>
      <c r="Q13" s="177">
        <v>5672</v>
      </c>
      <c r="R13" s="177">
        <v>64951</v>
      </c>
      <c r="S13" s="177">
        <v>35</v>
      </c>
      <c r="T13" s="177">
        <v>1247</v>
      </c>
      <c r="U13" s="177">
        <v>21962</v>
      </c>
      <c r="V13" s="177">
        <v>2123</v>
      </c>
      <c r="W13" s="177">
        <v>19384</v>
      </c>
      <c r="X13" s="177">
        <v>144244</v>
      </c>
      <c r="Y13" s="177">
        <v>5</v>
      </c>
      <c r="Z13" s="177">
        <v>72</v>
      </c>
      <c r="AA13" s="177">
        <v>215</v>
      </c>
      <c r="AB13" s="177">
        <v>25</v>
      </c>
      <c r="AC13" s="177">
        <v>540</v>
      </c>
      <c r="AD13" s="177">
        <v>3120</v>
      </c>
      <c r="AE13" s="177">
        <v>6</v>
      </c>
      <c r="AF13" s="177">
        <v>30</v>
      </c>
      <c r="AG13" s="177">
        <v>74</v>
      </c>
      <c r="AH13" s="178" t="s">
        <v>251</v>
      </c>
      <c r="AI13" s="224"/>
    </row>
    <row r="14" spans="1:35" s="179" customFormat="1" ht="10.5" customHeight="1">
      <c r="A14" s="232" t="s">
        <v>257</v>
      </c>
      <c r="B14" s="232"/>
      <c r="C14" s="233"/>
      <c r="D14" s="177">
        <v>2902</v>
      </c>
      <c r="E14" s="177">
        <v>38913.100000000006</v>
      </c>
      <c r="F14" s="177">
        <v>410938</v>
      </c>
      <c r="G14" s="177">
        <v>61</v>
      </c>
      <c r="H14" s="177">
        <v>4519</v>
      </c>
      <c r="I14" s="177">
        <v>93237</v>
      </c>
      <c r="J14" s="177">
        <v>131</v>
      </c>
      <c r="K14" s="177">
        <v>2778.2999999999997</v>
      </c>
      <c r="L14" s="177">
        <v>27612</v>
      </c>
      <c r="M14" s="177">
        <v>186</v>
      </c>
      <c r="N14" s="177">
        <v>4103.2</v>
      </c>
      <c r="O14" s="177">
        <v>45023</v>
      </c>
      <c r="P14" s="177">
        <v>321</v>
      </c>
      <c r="Q14" s="177">
        <v>5722.6</v>
      </c>
      <c r="R14" s="177">
        <v>65457.3</v>
      </c>
      <c r="S14" s="177">
        <v>35</v>
      </c>
      <c r="T14" s="177">
        <v>1247.4000000000001</v>
      </c>
      <c r="U14" s="177">
        <v>21961.5</v>
      </c>
      <c r="V14" s="177">
        <v>2130</v>
      </c>
      <c r="W14" s="177">
        <v>19881.600000000002</v>
      </c>
      <c r="X14" s="177">
        <v>154180.20000000001</v>
      </c>
      <c r="Y14" s="177">
        <v>5</v>
      </c>
      <c r="Z14" s="177">
        <v>71.900000000000006</v>
      </c>
      <c r="AA14" s="177">
        <v>215</v>
      </c>
      <c r="AB14" s="177">
        <v>26</v>
      </c>
      <c r="AC14" s="177">
        <v>543.29999999999995</v>
      </c>
      <c r="AD14" s="177">
        <v>3150.1</v>
      </c>
      <c r="AE14" s="177">
        <v>7</v>
      </c>
      <c r="AF14" s="177">
        <v>45.8</v>
      </c>
      <c r="AG14" s="177">
        <v>101.9</v>
      </c>
      <c r="AH14" s="178" t="s">
        <v>258</v>
      </c>
      <c r="AI14" s="224"/>
    </row>
    <row r="15" spans="1:35" s="182" customFormat="1" ht="10.5" customHeight="1">
      <c r="A15" s="228" t="s">
        <v>259</v>
      </c>
      <c r="B15" s="228"/>
      <c r="C15" s="229"/>
      <c r="D15" s="180">
        <v>2907</v>
      </c>
      <c r="E15" s="180">
        <v>38970.5</v>
      </c>
      <c r="F15" s="180">
        <v>412666.7</v>
      </c>
      <c r="G15" s="180">
        <v>61</v>
      </c>
      <c r="H15" s="180">
        <v>4519</v>
      </c>
      <c r="I15" s="180">
        <v>93237</v>
      </c>
      <c r="J15" s="180">
        <v>131</v>
      </c>
      <c r="K15" s="180">
        <v>2777.6</v>
      </c>
      <c r="L15" s="180">
        <v>27661.5</v>
      </c>
      <c r="M15" s="180">
        <v>186</v>
      </c>
      <c r="N15" s="180">
        <v>4107.7</v>
      </c>
      <c r="O15" s="180">
        <v>45531.5</v>
      </c>
      <c r="P15" s="180">
        <v>320</v>
      </c>
      <c r="Q15" s="180">
        <v>5710</v>
      </c>
      <c r="R15" s="180">
        <v>65242.5</v>
      </c>
      <c r="S15" s="180">
        <v>35</v>
      </c>
      <c r="T15" s="180">
        <v>1247.4000000000001</v>
      </c>
      <c r="U15" s="180">
        <v>21961.5</v>
      </c>
      <c r="V15" s="180">
        <v>2136</v>
      </c>
      <c r="W15" s="180">
        <v>19947.8</v>
      </c>
      <c r="X15" s="180">
        <v>155565.70000000001</v>
      </c>
      <c r="Y15" s="180">
        <v>5</v>
      </c>
      <c r="Z15" s="180">
        <v>71.900000000000006</v>
      </c>
      <c r="AA15" s="180">
        <v>215</v>
      </c>
      <c r="AB15" s="180">
        <v>26</v>
      </c>
      <c r="AC15" s="180">
        <v>543.29999999999995</v>
      </c>
      <c r="AD15" s="180">
        <v>3150.1</v>
      </c>
      <c r="AE15" s="180">
        <v>7</v>
      </c>
      <c r="AF15" s="180">
        <v>45.8</v>
      </c>
      <c r="AG15" s="180">
        <v>101.9</v>
      </c>
      <c r="AH15" s="203" t="s">
        <v>260</v>
      </c>
      <c r="AI15" s="225"/>
    </row>
    <row r="16" spans="1:35" s="182" customFormat="1" ht="6" customHeight="1">
      <c r="A16" s="221"/>
      <c r="B16" s="221"/>
      <c r="C16" s="222"/>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6"/>
      <c r="AI16" s="221"/>
    </row>
    <row r="17" spans="1:35" s="187" customFormat="1" ht="10.5" customHeight="1">
      <c r="A17" s="228" t="s">
        <v>107</v>
      </c>
      <c r="B17" s="228"/>
      <c r="C17" s="229"/>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88"/>
      <c r="AH17" s="201" t="s">
        <v>107</v>
      </c>
      <c r="AI17" s="213"/>
    </row>
    <row r="18" spans="1:35" s="161" customFormat="1" ht="10.5">
      <c r="B18" s="219">
        <v>1</v>
      </c>
      <c r="C18" s="220" t="s">
        <v>20</v>
      </c>
      <c r="D18" s="189">
        <v>2393</v>
      </c>
      <c r="E18" s="189">
        <v>12821.7</v>
      </c>
      <c r="F18" s="189">
        <v>89216.5</v>
      </c>
      <c r="G18" s="189">
        <v>40</v>
      </c>
      <c r="H18" s="189">
        <v>218</v>
      </c>
      <c r="I18" s="189">
        <v>4469</v>
      </c>
      <c r="J18" s="189">
        <v>82</v>
      </c>
      <c r="K18" s="189">
        <v>488.9</v>
      </c>
      <c r="L18" s="189">
        <v>3724.5</v>
      </c>
      <c r="M18" s="189">
        <v>136</v>
      </c>
      <c r="N18" s="189">
        <v>825.3</v>
      </c>
      <c r="O18" s="189">
        <v>7484.6</v>
      </c>
      <c r="P18" s="177">
        <v>249</v>
      </c>
      <c r="Q18" s="177">
        <v>1440.2</v>
      </c>
      <c r="R18" s="177">
        <v>11569.4</v>
      </c>
      <c r="S18" s="177">
        <v>26</v>
      </c>
      <c r="T18" s="177">
        <v>168.9</v>
      </c>
      <c r="U18" s="177">
        <v>4393.3</v>
      </c>
      <c r="V18" s="177">
        <v>1835</v>
      </c>
      <c r="W18" s="177">
        <v>9533.1</v>
      </c>
      <c r="X18" s="177">
        <v>56968.5</v>
      </c>
      <c r="Y18" s="177">
        <v>4</v>
      </c>
      <c r="Z18" s="177">
        <v>28.9</v>
      </c>
      <c r="AA18" s="177">
        <v>86</v>
      </c>
      <c r="AB18" s="177">
        <v>15</v>
      </c>
      <c r="AC18" s="177">
        <v>88.7</v>
      </c>
      <c r="AD18" s="177">
        <v>447.5</v>
      </c>
      <c r="AE18" s="177">
        <v>6</v>
      </c>
      <c r="AF18" s="177">
        <v>29.7</v>
      </c>
      <c r="AG18" s="177">
        <v>73.7</v>
      </c>
      <c r="AH18" s="190">
        <v>1</v>
      </c>
      <c r="AI18" s="173"/>
    </row>
    <row r="19" spans="1:35" s="161" customFormat="1" ht="10.5">
      <c r="B19" s="219">
        <v>2</v>
      </c>
      <c r="C19" s="220" t="s">
        <v>21</v>
      </c>
      <c r="D19" s="189">
        <v>299</v>
      </c>
      <c r="E19" s="189">
        <v>5854.7</v>
      </c>
      <c r="F19" s="189">
        <v>45702.6</v>
      </c>
      <c r="G19" s="189">
        <v>8</v>
      </c>
      <c r="H19" s="189">
        <v>173</v>
      </c>
      <c r="I19" s="189">
        <v>4885</v>
      </c>
      <c r="J19" s="189">
        <v>21</v>
      </c>
      <c r="K19" s="189">
        <v>444.7</v>
      </c>
      <c r="L19" s="189">
        <v>3555.3</v>
      </c>
      <c r="M19" s="189">
        <v>25</v>
      </c>
      <c r="N19" s="189">
        <v>559.79999999999995</v>
      </c>
      <c r="O19" s="189">
        <v>5328</v>
      </c>
      <c r="P19" s="177">
        <v>39</v>
      </c>
      <c r="Q19" s="177">
        <v>744</v>
      </c>
      <c r="R19" s="177">
        <v>7391.3</v>
      </c>
      <c r="S19" s="177">
        <v>4</v>
      </c>
      <c r="T19" s="177">
        <v>74.8</v>
      </c>
      <c r="U19" s="177">
        <v>839.5</v>
      </c>
      <c r="V19" s="177">
        <v>194</v>
      </c>
      <c r="W19" s="177">
        <v>3667.5</v>
      </c>
      <c r="X19" s="177">
        <v>22482.400000000001</v>
      </c>
      <c r="Y19" s="191">
        <v>0</v>
      </c>
      <c r="Z19" s="191">
        <v>0</v>
      </c>
      <c r="AA19" s="191">
        <v>0</v>
      </c>
      <c r="AB19" s="177">
        <v>7</v>
      </c>
      <c r="AC19" s="177">
        <v>174.8</v>
      </c>
      <c r="AD19" s="177">
        <v>1192.9000000000001</v>
      </c>
      <c r="AE19" s="189">
        <v>1</v>
      </c>
      <c r="AF19" s="189">
        <v>16.100000000000001</v>
      </c>
      <c r="AG19" s="189">
        <v>28.2</v>
      </c>
      <c r="AH19" s="190">
        <v>2</v>
      </c>
      <c r="AI19" s="173"/>
    </row>
    <row r="20" spans="1:35" s="161" customFormat="1" ht="10.5">
      <c r="B20" s="219">
        <v>3</v>
      </c>
      <c r="C20" s="220" t="s">
        <v>30</v>
      </c>
      <c r="D20" s="189">
        <v>98</v>
      </c>
      <c r="E20" s="189">
        <v>3787.1</v>
      </c>
      <c r="F20" s="189">
        <v>38126.1</v>
      </c>
      <c r="G20" s="189">
        <v>3</v>
      </c>
      <c r="H20" s="189">
        <v>154</v>
      </c>
      <c r="I20" s="189">
        <v>3293</v>
      </c>
      <c r="J20" s="189">
        <v>10</v>
      </c>
      <c r="K20" s="189">
        <v>383.7</v>
      </c>
      <c r="L20" s="189">
        <v>4189.3999999999996</v>
      </c>
      <c r="M20" s="189">
        <v>13</v>
      </c>
      <c r="N20" s="189">
        <v>498</v>
      </c>
      <c r="O20" s="189">
        <v>4992.6000000000004</v>
      </c>
      <c r="P20" s="177">
        <v>15</v>
      </c>
      <c r="Q20" s="177">
        <v>616.29999999999995</v>
      </c>
      <c r="R20" s="177">
        <v>7582.5</v>
      </c>
      <c r="S20" s="191">
        <v>0</v>
      </c>
      <c r="T20" s="191">
        <v>0</v>
      </c>
      <c r="U20" s="191">
        <v>0</v>
      </c>
      <c r="V20" s="177">
        <v>54</v>
      </c>
      <c r="W20" s="177">
        <v>2021</v>
      </c>
      <c r="X20" s="177">
        <v>17737.8</v>
      </c>
      <c r="Y20" s="177">
        <v>1</v>
      </c>
      <c r="Z20" s="177">
        <v>43</v>
      </c>
      <c r="AA20" s="177">
        <v>129</v>
      </c>
      <c r="AB20" s="177">
        <v>2</v>
      </c>
      <c r="AC20" s="177">
        <v>71.099999999999994</v>
      </c>
      <c r="AD20" s="177">
        <v>201.8</v>
      </c>
      <c r="AE20" s="189">
        <v>0</v>
      </c>
      <c r="AF20" s="189">
        <v>0</v>
      </c>
      <c r="AG20" s="189">
        <v>0</v>
      </c>
      <c r="AH20" s="190">
        <v>3</v>
      </c>
      <c r="AI20" s="173"/>
    </row>
    <row r="21" spans="1:35" s="161" customFormat="1" ht="10.5">
      <c r="B21" s="219">
        <v>4</v>
      </c>
      <c r="C21" s="220" t="s">
        <v>31</v>
      </c>
      <c r="D21" s="189">
        <v>74</v>
      </c>
      <c r="E21" s="189">
        <v>5117.3999999999996</v>
      </c>
      <c r="F21" s="189">
        <v>62065.3</v>
      </c>
      <c r="G21" s="189">
        <v>2</v>
      </c>
      <c r="H21" s="189">
        <v>213</v>
      </c>
      <c r="I21" s="189">
        <v>4932</v>
      </c>
      <c r="J21" s="189">
        <v>15</v>
      </c>
      <c r="K21" s="189">
        <v>1005.8</v>
      </c>
      <c r="L21" s="189">
        <v>12023</v>
      </c>
      <c r="M21" s="189">
        <v>6</v>
      </c>
      <c r="N21" s="189">
        <v>382.6</v>
      </c>
      <c r="O21" s="189">
        <v>6322.4</v>
      </c>
      <c r="P21" s="177">
        <v>7</v>
      </c>
      <c r="Q21" s="177">
        <v>515.5</v>
      </c>
      <c r="R21" s="177">
        <v>4971.7</v>
      </c>
      <c r="S21" s="177">
        <v>3</v>
      </c>
      <c r="T21" s="177">
        <v>214</v>
      </c>
      <c r="U21" s="177">
        <v>4093.5</v>
      </c>
      <c r="V21" s="177">
        <v>40</v>
      </c>
      <c r="W21" s="177">
        <v>2724.2</v>
      </c>
      <c r="X21" s="177">
        <v>29326.6</v>
      </c>
      <c r="Y21" s="191">
        <v>0</v>
      </c>
      <c r="Z21" s="191">
        <v>0</v>
      </c>
      <c r="AA21" s="191">
        <v>0</v>
      </c>
      <c r="AB21" s="177">
        <v>1</v>
      </c>
      <c r="AC21" s="177">
        <v>62.3</v>
      </c>
      <c r="AD21" s="177">
        <v>396.1</v>
      </c>
      <c r="AE21" s="189">
        <v>0</v>
      </c>
      <c r="AF21" s="189">
        <v>0</v>
      </c>
      <c r="AG21" s="189">
        <v>0</v>
      </c>
      <c r="AH21" s="190">
        <v>4</v>
      </c>
      <c r="AI21" s="173"/>
    </row>
    <row r="22" spans="1:35" s="161" customFormat="1" ht="10.5">
      <c r="B22" s="219">
        <v>5</v>
      </c>
      <c r="C22" s="220" t="s">
        <v>22</v>
      </c>
      <c r="D22" s="189">
        <v>43</v>
      </c>
      <c r="E22" s="189">
        <v>11389.6</v>
      </c>
      <c r="F22" s="189">
        <v>177556.2</v>
      </c>
      <c r="G22" s="189">
        <v>8</v>
      </c>
      <c r="H22" s="189">
        <v>3761</v>
      </c>
      <c r="I22" s="189">
        <v>75658</v>
      </c>
      <c r="J22" s="189">
        <v>3</v>
      </c>
      <c r="K22" s="189">
        <v>454.5</v>
      </c>
      <c r="L22" s="189">
        <v>4169.3</v>
      </c>
      <c r="M22" s="189">
        <v>6</v>
      </c>
      <c r="N22" s="189">
        <v>1842</v>
      </c>
      <c r="O22" s="189">
        <v>21403.9</v>
      </c>
      <c r="P22" s="177">
        <v>10</v>
      </c>
      <c r="Q22" s="177">
        <v>2394</v>
      </c>
      <c r="R22" s="177">
        <v>33727.599999999999</v>
      </c>
      <c r="S22" s="177">
        <v>2</v>
      </c>
      <c r="T22" s="177">
        <v>789.7</v>
      </c>
      <c r="U22" s="177">
        <v>12635.2</v>
      </c>
      <c r="V22" s="177">
        <v>13</v>
      </c>
      <c r="W22" s="177">
        <v>2002</v>
      </c>
      <c r="X22" s="177">
        <v>29050.400000000001</v>
      </c>
      <c r="Y22" s="191">
        <v>0</v>
      </c>
      <c r="Z22" s="191">
        <v>0</v>
      </c>
      <c r="AA22" s="191">
        <v>0</v>
      </c>
      <c r="AB22" s="177">
        <v>1</v>
      </c>
      <c r="AC22" s="177">
        <v>146.4</v>
      </c>
      <c r="AD22" s="177">
        <v>911.8</v>
      </c>
      <c r="AE22" s="189">
        <v>0</v>
      </c>
      <c r="AF22" s="189">
        <v>0</v>
      </c>
      <c r="AG22" s="189">
        <v>0</v>
      </c>
      <c r="AH22" s="190">
        <v>5</v>
      </c>
      <c r="AI22" s="173"/>
    </row>
    <row r="23" spans="1:35" s="182" customFormat="1" ht="6" customHeight="1">
      <c r="A23" s="221"/>
      <c r="B23" s="221"/>
      <c r="C23" s="222"/>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6"/>
      <c r="AI23" s="221"/>
    </row>
    <row r="24" spans="1:35" s="161" customFormat="1" ht="10.5" customHeight="1">
      <c r="A24" s="228" t="s">
        <v>1</v>
      </c>
      <c r="B24" s="228"/>
      <c r="C24" s="229"/>
      <c r="D24" s="189"/>
      <c r="E24" s="189"/>
      <c r="F24" s="189"/>
      <c r="G24" s="189"/>
      <c r="H24" s="189"/>
      <c r="I24" s="189"/>
      <c r="J24" s="189"/>
      <c r="K24" s="189"/>
      <c r="L24" s="189"/>
      <c r="M24" s="189"/>
      <c r="N24" s="189"/>
      <c r="O24" s="189"/>
      <c r="P24" s="177"/>
      <c r="Q24" s="177"/>
      <c r="R24" s="177"/>
      <c r="S24" s="177"/>
      <c r="T24" s="177"/>
      <c r="U24" s="177"/>
      <c r="V24" s="177"/>
      <c r="W24" s="177"/>
      <c r="X24" s="177"/>
      <c r="Y24" s="177"/>
      <c r="Z24" s="177"/>
      <c r="AA24" s="177"/>
      <c r="AB24" s="177"/>
      <c r="AC24" s="177"/>
      <c r="AD24" s="177"/>
      <c r="AE24" s="189"/>
      <c r="AF24" s="177"/>
      <c r="AG24" s="188"/>
      <c r="AH24" s="201" t="s">
        <v>1</v>
      </c>
      <c r="AI24" s="213"/>
    </row>
    <row r="25" spans="1:35" s="161" customFormat="1" ht="10.5">
      <c r="A25" s="219"/>
      <c r="B25" s="219">
        <v>1</v>
      </c>
      <c r="C25" s="220" t="s">
        <v>20</v>
      </c>
      <c r="D25" s="189">
        <v>209</v>
      </c>
      <c r="E25" s="189">
        <v>1665.4</v>
      </c>
      <c r="F25" s="189">
        <v>10668</v>
      </c>
      <c r="G25" s="191">
        <v>0</v>
      </c>
      <c r="H25" s="191">
        <v>0</v>
      </c>
      <c r="I25" s="191">
        <v>0</v>
      </c>
      <c r="J25" s="189">
        <v>4</v>
      </c>
      <c r="K25" s="189">
        <v>36.799999999999997</v>
      </c>
      <c r="L25" s="189">
        <v>261</v>
      </c>
      <c r="M25" s="189">
        <v>5</v>
      </c>
      <c r="N25" s="189">
        <v>50.5</v>
      </c>
      <c r="O25" s="189">
        <v>864.2</v>
      </c>
      <c r="P25" s="177">
        <v>19</v>
      </c>
      <c r="Q25" s="177">
        <v>160.6</v>
      </c>
      <c r="R25" s="177">
        <v>2010.3</v>
      </c>
      <c r="S25" s="177">
        <v>7</v>
      </c>
      <c r="T25" s="177">
        <v>64</v>
      </c>
      <c r="U25" s="177">
        <v>1490.4</v>
      </c>
      <c r="V25" s="177">
        <v>170</v>
      </c>
      <c r="W25" s="177">
        <v>1319.8</v>
      </c>
      <c r="X25" s="177">
        <v>5953.7</v>
      </c>
      <c r="Y25" s="177">
        <v>3</v>
      </c>
      <c r="Z25" s="177">
        <v>25.4</v>
      </c>
      <c r="AA25" s="177">
        <v>71.8</v>
      </c>
      <c r="AB25" s="191">
        <v>0</v>
      </c>
      <c r="AC25" s="191">
        <v>0</v>
      </c>
      <c r="AD25" s="191">
        <v>0</v>
      </c>
      <c r="AE25" s="189">
        <v>1</v>
      </c>
      <c r="AF25" s="177">
        <v>8.3000000000000007</v>
      </c>
      <c r="AG25" s="177">
        <v>16.600000000000001</v>
      </c>
      <c r="AH25" s="190">
        <v>1</v>
      </c>
      <c r="AI25" s="173"/>
    </row>
    <row r="26" spans="1:35" s="161" customFormat="1" ht="10.5">
      <c r="A26" s="219"/>
      <c r="B26" s="219">
        <v>2</v>
      </c>
      <c r="C26" s="220" t="s">
        <v>21</v>
      </c>
      <c r="D26" s="189">
        <v>135</v>
      </c>
      <c r="E26" s="189">
        <v>2665.7</v>
      </c>
      <c r="F26" s="189">
        <v>20717.599999999999</v>
      </c>
      <c r="G26" s="189">
        <v>3</v>
      </c>
      <c r="H26" s="189">
        <v>60</v>
      </c>
      <c r="I26" s="189">
        <v>2075</v>
      </c>
      <c r="J26" s="189">
        <v>11</v>
      </c>
      <c r="K26" s="189">
        <v>248</v>
      </c>
      <c r="L26" s="189">
        <v>1892</v>
      </c>
      <c r="M26" s="189">
        <v>16</v>
      </c>
      <c r="N26" s="189">
        <v>376.9</v>
      </c>
      <c r="O26" s="189">
        <v>3604.4</v>
      </c>
      <c r="P26" s="177">
        <v>21</v>
      </c>
      <c r="Q26" s="177">
        <v>422.1</v>
      </c>
      <c r="R26" s="177">
        <v>4284.3</v>
      </c>
      <c r="S26" s="177">
        <v>1</v>
      </c>
      <c r="T26" s="177">
        <v>17.2</v>
      </c>
      <c r="U26" s="177">
        <v>34.4</v>
      </c>
      <c r="V26" s="177">
        <v>76</v>
      </c>
      <c r="W26" s="177">
        <v>1369.9</v>
      </c>
      <c r="X26" s="177">
        <v>7706.8</v>
      </c>
      <c r="Y26" s="191">
        <v>0</v>
      </c>
      <c r="Z26" s="191">
        <v>0</v>
      </c>
      <c r="AA26" s="191">
        <v>0</v>
      </c>
      <c r="AB26" s="177">
        <v>6</v>
      </c>
      <c r="AC26" s="177">
        <v>155.5</v>
      </c>
      <c r="AD26" s="177">
        <v>1092.5</v>
      </c>
      <c r="AE26" s="189">
        <v>1</v>
      </c>
      <c r="AF26" s="189">
        <v>16.100000000000001</v>
      </c>
      <c r="AG26" s="189">
        <v>28.2</v>
      </c>
      <c r="AH26" s="190">
        <v>2</v>
      </c>
      <c r="AI26" s="173"/>
    </row>
    <row r="27" spans="1:35" s="161" customFormat="1" ht="10.5">
      <c r="A27" s="219"/>
      <c r="B27" s="219">
        <v>3</v>
      </c>
      <c r="C27" s="220" t="s">
        <v>30</v>
      </c>
      <c r="D27" s="189">
        <v>62</v>
      </c>
      <c r="E27" s="189">
        <v>2476.9</v>
      </c>
      <c r="F27" s="189">
        <v>25801.200000000001</v>
      </c>
      <c r="G27" s="189">
        <v>2</v>
      </c>
      <c r="H27" s="189">
        <v>124</v>
      </c>
      <c r="I27" s="189">
        <v>2872</v>
      </c>
      <c r="J27" s="189">
        <v>6</v>
      </c>
      <c r="K27" s="189">
        <v>239.7</v>
      </c>
      <c r="L27" s="189">
        <v>2456.8000000000002</v>
      </c>
      <c r="M27" s="189">
        <v>9</v>
      </c>
      <c r="N27" s="189">
        <v>350.9</v>
      </c>
      <c r="O27" s="189">
        <v>3484.4</v>
      </c>
      <c r="P27" s="177">
        <v>12</v>
      </c>
      <c r="Q27" s="177">
        <v>491.4</v>
      </c>
      <c r="R27" s="177">
        <v>5745</v>
      </c>
      <c r="S27" s="191">
        <v>0</v>
      </c>
      <c r="T27" s="191">
        <v>0</v>
      </c>
      <c r="U27" s="191">
        <v>0</v>
      </c>
      <c r="V27" s="177">
        <v>31</v>
      </c>
      <c r="W27" s="177">
        <v>1198</v>
      </c>
      <c r="X27" s="177">
        <v>10994.6</v>
      </c>
      <c r="Y27" s="177">
        <v>1</v>
      </c>
      <c r="Z27" s="177">
        <v>43</v>
      </c>
      <c r="AA27" s="177">
        <v>129</v>
      </c>
      <c r="AB27" s="177">
        <v>1</v>
      </c>
      <c r="AC27" s="177">
        <v>29.9</v>
      </c>
      <c r="AD27" s="177">
        <v>119.4</v>
      </c>
      <c r="AE27" s="191">
        <v>0</v>
      </c>
      <c r="AF27" s="191">
        <v>0</v>
      </c>
      <c r="AG27" s="191">
        <v>0</v>
      </c>
      <c r="AH27" s="190">
        <v>3</v>
      </c>
      <c r="AI27" s="173"/>
    </row>
    <row r="28" spans="1:35" s="161" customFormat="1" ht="10.5">
      <c r="A28" s="219"/>
      <c r="B28" s="219">
        <v>4</v>
      </c>
      <c r="C28" s="220" t="s">
        <v>31</v>
      </c>
      <c r="D28" s="189">
        <v>47</v>
      </c>
      <c r="E28" s="189">
        <v>3179.9</v>
      </c>
      <c r="F28" s="189">
        <v>42906.400000000001</v>
      </c>
      <c r="G28" s="189">
        <v>1</v>
      </c>
      <c r="H28" s="189">
        <v>67</v>
      </c>
      <c r="I28" s="189">
        <v>2352</v>
      </c>
      <c r="J28" s="189">
        <v>11</v>
      </c>
      <c r="K28" s="189">
        <v>741.5</v>
      </c>
      <c r="L28" s="189">
        <v>9253.7999999999993</v>
      </c>
      <c r="M28" s="189">
        <v>6</v>
      </c>
      <c r="N28" s="189">
        <v>382.6</v>
      </c>
      <c r="O28" s="189">
        <v>6322.4</v>
      </c>
      <c r="P28" s="177">
        <v>4</v>
      </c>
      <c r="Q28" s="177">
        <v>271.39999999999998</v>
      </c>
      <c r="R28" s="177">
        <v>2209.1999999999998</v>
      </c>
      <c r="S28" s="177">
        <v>3</v>
      </c>
      <c r="T28" s="177">
        <v>214</v>
      </c>
      <c r="U28" s="177">
        <v>4093.5</v>
      </c>
      <c r="V28" s="177">
        <v>21</v>
      </c>
      <c r="W28" s="177">
        <v>1441.1</v>
      </c>
      <c r="X28" s="177">
        <v>18279.400000000001</v>
      </c>
      <c r="Y28" s="191">
        <v>0</v>
      </c>
      <c r="Z28" s="191">
        <v>0</v>
      </c>
      <c r="AA28" s="191">
        <v>0</v>
      </c>
      <c r="AB28" s="177">
        <v>1</v>
      </c>
      <c r="AC28" s="177">
        <v>62.3</v>
      </c>
      <c r="AD28" s="177">
        <v>396.1</v>
      </c>
      <c r="AE28" s="191">
        <v>0</v>
      </c>
      <c r="AF28" s="191">
        <v>0</v>
      </c>
      <c r="AG28" s="191">
        <v>0</v>
      </c>
      <c r="AH28" s="190">
        <v>4</v>
      </c>
      <c r="AI28" s="173"/>
    </row>
    <row r="29" spans="1:35" s="161" customFormat="1" ht="10.5">
      <c r="A29" s="219"/>
      <c r="B29" s="219">
        <v>5</v>
      </c>
      <c r="C29" s="220" t="s">
        <v>22</v>
      </c>
      <c r="D29" s="189">
        <v>30</v>
      </c>
      <c r="E29" s="189">
        <v>8551</v>
      </c>
      <c r="F29" s="189">
        <v>143725.79999999999</v>
      </c>
      <c r="G29" s="189">
        <v>6</v>
      </c>
      <c r="H29" s="189">
        <v>3052</v>
      </c>
      <c r="I29" s="189">
        <v>65549</v>
      </c>
      <c r="J29" s="189">
        <v>2</v>
      </c>
      <c r="K29" s="189">
        <v>266.5</v>
      </c>
      <c r="L29" s="189">
        <v>2715.3</v>
      </c>
      <c r="M29" s="189">
        <v>4</v>
      </c>
      <c r="N29" s="189">
        <v>1147.5</v>
      </c>
      <c r="O29" s="189">
        <v>15429.4</v>
      </c>
      <c r="P29" s="177">
        <v>9</v>
      </c>
      <c r="Q29" s="177">
        <v>2232.6</v>
      </c>
      <c r="R29" s="177">
        <v>29158.1</v>
      </c>
      <c r="S29" s="177">
        <v>1</v>
      </c>
      <c r="T29" s="177">
        <v>475.7</v>
      </c>
      <c r="U29" s="177">
        <v>7611.2</v>
      </c>
      <c r="V29" s="177">
        <v>7</v>
      </c>
      <c r="W29" s="177">
        <v>1230.3</v>
      </c>
      <c r="X29" s="177">
        <v>22351</v>
      </c>
      <c r="Y29" s="191">
        <v>0</v>
      </c>
      <c r="Z29" s="191">
        <v>0</v>
      </c>
      <c r="AA29" s="191">
        <v>0</v>
      </c>
      <c r="AB29" s="177">
        <v>1</v>
      </c>
      <c r="AC29" s="177">
        <v>146.4</v>
      </c>
      <c r="AD29" s="177">
        <v>911.8</v>
      </c>
      <c r="AE29" s="191">
        <v>0</v>
      </c>
      <c r="AF29" s="191">
        <v>0</v>
      </c>
      <c r="AG29" s="191">
        <v>0</v>
      </c>
      <c r="AH29" s="190">
        <v>5</v>
      </c>
      <c r="AI29" s="173"/>
    </row>
    <row r="30" spans="1:35" s="182" customFormat="1" ht="6" customHeight="1">
      <c r="A30" s="221"/>
      <c r="B30" s="221"/>
      <c r="C30" s="222"/>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c r="AI30" s="221"/>
    </row>
    <row r="31" spans="1:35" s="161" customFormat="1" ht="10.5" customHeight="1">
      <c r="A31" s="228" t="s">
        <v>2</v>
      </c>
      <c r="B31" s="228"/>
      <c r="C31" s="229"/>
      <c r="D31" s="189"/>
      <c r="E31" s="189"/>
      <c r="F31" s="189"/>
      <c r="G31" s="189"/>
      <c r="H31" s="189"/>
      <c r="I31" s="189"/>
      <c r="J31" s="189"/>
      <c r="K31" s="189"/>
      <c r="L31" s="189"/>
      <c r="M31" s="189"/>
      <c r="N31" s="189"/>
      <c r="O31" s="189"/>
      <c r="P31" s="177"/>
      <c r="Q31" s="177"/>
      <c r="R31" s="177"/>
      <c r="S31" s="177"/>
      <c r="T31" s="177"/>
      <c r="U31" s="177"/>
      <c r="V31" s="177"/>
      <c r="W31" s="177"/>
      <c r="X31" s="177"/>
      <c r="Y31" s="177"/>
      <c r="Z31" s="177"/>
      <c r="AA31" s="177"/>
      <c r="AB31" s="177"/>
      <c r="AC31" s="177"/>
      <c r="AD31" s="177"/>
      <c r="AE31" s="189"/>
      <c r="AF31" s="177"/>
      <c r="AG31" s="188"/>
      <c r="AH31" s="202" t="s">
        <v>2</v>
      </c>
      <c r="AI31" s="226"/>
    </row>
    <row r="32" spans="1:35" s="161" customFormat="1" ht="10.5">
      <c r="A32" s="219"/>
      <c r="B32" s="219">
        <v>1</v>
      </c>
      <c r="C32" s="220" t="s">
        <v>20</v>
      </c>
      <c r="D32" s="189">
        <v>2104</v>
      </c>
      <c r="E32" s="189">
        <v>10754.1</v>
      </c>
      <c r="F32" s="189">
        <v>77705.8</v>
      </c>
      <c r="G32" s="189">
        <v>40</v>
      </c>
      <c r="H32" s="189">
        <v>218</v>
      </c>
      <c r="I32" s="189">
        <v>4469</v>
      </c>
      <c r="J32" s="189">
        <v>77</v>
      </c>
      <c r="K32" s="189">
        <v>449</v>
      </c>
      <c r="L32" s="189">
        <v>3452.3</v>
      </c>
      <c r="M32" s="189">
        <v>128</v>
      </c>
      <c r="N32" s="189">
        <v>756.9</v>
      </c>
      <c r="O32" s="189">
        <v>6612.5</v>
      </c>
      <c r="P32" s="177">
        <v>229</v>
      </c>
      <c r="Q32" s="177">
        <v>1277</v>
      </c>
      <c r="R32" s="177">
        <v>9556.2000000000007</v>
      </c>
      <c r="S32" s="177">
        <v>19</v>
      </c>
      <c r="T32" s="177">
        <v>104.9</v>
      </c>
      <c r="U32" s="177">
        <v>2902.9</v>
      </c>
      <c r="V32" s="177">
        <v>1590</v>
      </c>
      <c r="W32" s="177">
        <v>7834.7</v>
      </c>
      <c r="X32" s="177">
        <v>50194.1</v>
      </c>
      <c r="Y32" s="177">
        <v>1</v>
      </c>
      <c r="Z32" s="177">
        <v>3.5</v>
      </c>
      <c r="AA32" s="177">
        <v>14.2</v>
      </c>
      <c r="AB32" s="177">
        <v>15</v>
      </c>
      <c r="AC32" s="177">
        <v>88.7</v>
      </c>
      <c r="AD32" s="177">
        <v>447.5</v>
      </c>
      <c r="AE32" s="189">
        <v>5</v>
      </c>
      <c r="AF32" s="177">
        <v>21.4</v>
      </c>
      <c r="AG32" s="177">
        <v>57.1</v>
      </c>
      <c r="AH32" s="190">
        <v>1</v>
      </c>
      <c r="AI32" s="173"/>
    </row>
    <row r="33" spans="1:35" s="161" customFormat="1" ht="10.5">
      <c r="A33" s="219"/>
      <c r="B33" s="219">
        <v>2</v>
      </c>
      <c r="C33" s="220" t="s">
        <v>21</v>
      </c>
      <c r="D33" s="189">
        <v>157</v>
      </c>
      <c r="E33" s="189">
        <v>3061.9</v>
      </c>
      <c r="F33" s="189">
        <v>24754.7</v>
      </c>
      <c r="G33" s="189">
        <v>5</v>
      </c>
      <c r="H33" s="189">
        <v>113</v>
      </c>
      <c r="I33" s="189">
        <v>2810</v>
      </c>
      <c r="J33" s="189">
        <v>10</v>
      </c>
      <c r="K33" s="189">
        <v>196.7</v>
      </c>
      <c r="L33" s="189">
        <v>1663.3</v>
      </c>
      <c r="M33" s="189">
        <v>9</v>
      </c>
      <c r="N33" s="189">
        <v>182.9</v>
      </c>
      <c r="O33" s="189">
        <v>1723.6</v>
      </c>
      <c r="P33" s="177">
        <v>18</v>
      </c>
      <c r="Q33" s="177">
        <v>321.89999999999998</v>
      </c>
      <c r="R33" s="177">
        <v>3107</v>
      </c>
      <c r="S33" s="177">
        <v>3</v>
      </c>
      <c r="T33" s="177">
        <v>57.6</v>
      </c>
      <c r="U33" s="177">
        <v>805.1</v>
      </c>
      <c r="V33" s="177">
        <v>111</v>
      </c>
      <c r="W33" s="177">
        <v>2170.5</v>
      </c>
      <c r="X33" s="177">
        <v>14545.3</v>
      </c>
      <c r="Y33" s="191">
        <v>0</v>
      </c>
      <c r="Z33" s="191">
        <v>0</v>
      </c>
      <c r="AA33" s="191">
        <v>0</v>
      </c>
      <c r="AB33" s="177">
        <v>1</v>
      </c>
      <c r="AC33" s="177">
        <v>19.3</v>
      </c>
      <c r="AD33" s="177">
        <v>100.4</v>
      </c>
      <c r="AE33" s="191">
        <v>0</v>
      </c>
      <c r="AF33" s="191">
        <v>0</v>
      </c>
      <c r="AG33" s="191">
        <v>0</v>
      </c>
      <c r="AH33" s="190">
        <v>2</v>
      </c>
      <c r="AI33" s="173"/>
    </row>
    <row r="34" spans="1:35" s="161" customFormat="1" ht="10.5">
      <c r="A34" s="219"/>
      <c r="B34" s="219">
        <v>3</v>
      </c>
      <c r="C34" s="220" t="s">
        <v>30</v>
      </c>
      <c r="D34" s="189">
        <v>36</v>
      </c>
      <c r="E34" s="189">
        <v>1310.2</v>
      </c>
      <c r="F34" s="189">
        <v>12324.9</v>
      </c>
      <c r="G34" s="189">
        <v>1</v>
      </c>
      <c r="H34" s="189">
        <v>30</v>
      </c>
      <c r="I34" s="189">
        <v>421</v>
      </c>
      <c r="J34" s="189">
        <v>4</v>
      </c>
      <c r="K34" s="189">
        <v>144</v>
      </c>
      <c r="L34" s="189">
        <v>1732.6</v>
      </c>
      <c r="M34" s="189">
        <v>4</v>
      </c>
      <c r="N34" s="189">
        <v>147.1</v>
      </c>
      <c r="O34" s="189">
        <v>1508.2</v>
      </c>
      <c r="P34" s="177">
        <v>3</v>
      </c>
      <c r="Q34" s="177">
        <v>124.9</v>
      </c>
      <c r="R34" s="177">
        <v>1837.5</v>
      </c>
      <c r="S34" s="191">
        <v>0</v>
      </c>
      <c r="T34" s="191">
        <v>0</v>
      </c>
      <c r="U34" s="191">
        <v>0</v>
      </c>
      <c r="V34" s="177">
        <v>23</v>
      </c>
      <c r="W34" s="177">
        <v>823</v>
      </c>
      <c r="X34" s="177">
        <v>6743.2</v>
      </c>
      <c r="Y34" s="191">
        <v>0</v>
      </c>
      <c r="Z34" s="191">
        <v>0</v>
      </c>
      <c r="AA34" s="191">
        <v>0</v>
      </c>
      <c r="AB34" s="189">
        <v>1</v>
      </c>
      <c r="AC34" s="189">
        <v>41.2</v>
      </c>
      <c r="AD34" s="189">
        <v>82.4</v>
      </c>
      <c r="AE34" s="191">
        <v>0</v>
      </c>
      <c r="AF34" s="191">
        <v>0</v>
      </c>
      <c r="AG34" s="191">
        <v>0</v>
      </c>
      <c r="AH34" s="190">
        <v>3</v>
      </c>
      <c r="AI34" s="173"/>
    </row>
    <row r="35" spans="1:35" s="161" customFormat="1" ht="10.5">
      <c r="A35" s="219"/>
      <c r="B35" s="219">
        <v>4</v>
      </c>
      <c r="C35" s="220" t="s">
        <v>31</v>
      </c>
      <c r="D35" s="189">
        <v>26</v>
      </c>
      <c r="E35" s="189">
        <v>1875.5</v>
      </c>
      <c r="F35" s="189">
        <v>19034.900000000001</v>
      </c>
      <c r="G35" s="189">
        <v>1</v>
      </c>
      <c r="H35" s="189">
        <v>146</v>
      </c>
      <c r="I35" s="189">
        <v>2580</v>
      </c>
      <c r="J35" s="189">
        <v>4</v>
      </c>
      <c r="K35" s="189">
        <v>264.3</v>
      </c>
      <c r="L35" s="189">
        <v>2769.2</v>
      </c>
      <c r="M35" s="189">
        <v>0</v>
      </c>
      <c r="N35" s="189">
        <v>0</v>
      </c>
      <c r="O35" s="189">
        <v>0</v>
      </c>
      <c r="P35" s="177">
        <v>3</v>
      </c>
      <c r="Q35" s="177">
        <v>244.1</v>
      </c>
      <c r="R35" s="177">
        <v>2762.5</v>
      </c>
      <c r="S35" s="191">
        <v>0</v>
      </c>
      <c r="T35" s="191">
        <v>0</v>
      </c>
      <c r="U35" s="191">
        <v>0</v>
      </c>
      <c r="V35" s="177">
        <v>18</v>
      </c>
      <c r="W35" s="177">
        <v>1221.0999999999999</v>
      </c>
      <c r="X35" s="177">
        <v>10923.2</v>
      </c>
      <c r="Y35" s="191">
        <v>0</v>
      </c>
      <c r="Z35" s="191">
        <v>0</v>
      </c>
      <c r="AA35" s="191">
        <v>0</v>
      </c>
      <c r="AB35" s="191">
        <v>0</v>
      </c>
      <c r="AC35" s="191">
        <v>0</v>
      </c>
      <c r="AD35" s="191">
        <v>0</v>
      </c>
      <c r="AE35" s="191">
        <v>0</v>
      </c>
      <c r="AF35" s="191">
        <v>0</v>
      </c>
      <c r="AG35" s="191">
        <v>0</v>
      </c>
      <c r="AH35" s="190">
        <v>4</v>
      </c>
      <c r="AI35" s="173"/>
    </row>
    <row r="36" spans="1:35" s="161" customFormat="1" ht="10.5">
      <c r="A36" s="219"/>
      <c r="B36" s="219">
        <v>5</v>
      </c>
      <c r="C36" s="220" t="s">
        <v>22</v>
      </c>
      <c r="D36" s="189">
        <v>13</v>
      </c>
      <c r="E36" s="189">
        <v>2838.6</v>
      </c>
      <c r="F36" s="189">
        <v>33830.400000000001</v>
      </c>
      <c r="G36" s="189">
        <v>2</v>
      </c>
      <c r="H36" s="189">
        <v>709</v>
      </c>
      <c r="I36" s="189">
        <v>10109</v>
      </c>
      <c r="J36" s="189">
        <v>1</v>
      </c>
      <c r="K36" s="189">
        <v>188</v>
      </c>
      <c r="L36" s="189">
        <v>1454</v>
      </c>
      <c r="M36" s="189">
        <v>2</v>
      </c>
      <c r="N36" s="189">
        <v>694.5</v>
      </c>
      <c r="O36" s="189">
        <v>5974.5</v>
      </c>
      <c r="P36" s="191">
        <v>1</v>
      </c>
      <c r="Q36" s="191">
        <v>161.4</v>
      </c>
      <c r="R36" s="191">
        <v>4569.5</v>
      </c>
      <c r="S36" s="177">
        <v>1</v>
      </c>
      <c r="T36" s="177">
        <v>314</v>
      </c>
      <c r="U36" s="177">
        <v>5024</v>
      </c>
      <c r="V36" s="177">
        <v>6</v>
      </c>
      <c r="W36" s="177">
        <v>771.7</v>
      </c>
      <c r="X36" s="177">
        <v>6699.4</v>
      </c>
      <c r="Y36" s="191">
        <v>0</v>
      </c>
      <c r="Z36" s="191">
        <v>0</v>
      </c>
      <c r="AA36" s="191">
        <v>0</v>
      </c>
      <c r="AB36" s="191">
        <v>0</v>
      </c>
      <c r="AC36" s="191">
        <v>0</v>
      </c>
      <c r="AD36" s="191">
        <v>0</v>
      </c>
      <c r="AE36" s="191">
        <v>0</v>
      </c>
      <c r="AF36" s="191">
        <v>0</v>
      </c>
      <c r="AG36" s="191">
        <v>0</v>
      </c>
      <c r="AH36" s="190">
        <v>5</v>
      </c>
      <c r="AI36" s="173"/>
    </row>
    <row r="37" spans="1:35" s="182" customFormat="1" ht="6" customHeight="1">
      <c r="A37" s="221"/>
      <c r="B37" s="221"/>
      <c r="C37" s="222"/>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c r="AI37" s="221"/>
    </row>
    <row r="38" spans="1:35" s="161" customFormat="1" ht="10.5" customHeight="1">
      <c r="A38" s="228" t="s">
        <v>3</v>
      </c>
      <c r="B38" s="228"/>
      <c r="C38" s="229"/>
      <c r="D38" s="189"/>
      <c r="E38" s="189"/>
      <c r="F38" s="189"/>
      <c r="G38" s="189"/>
      <c r="H38" s="189"/>
      <c r="I38" s="189"/>
      <c r="J38" s="189"/>
      <c r="K38" s="189"/>
      <c r="L38" s="189"/>
      <c r="M38" s="189"/>
      <c r="N38" s="189"/>
      <c r="O38" s="189"/>
      <c r="P38" s="177"/>
      <c r="Q38" s="177"/>
      <c r="R38" s="177"/>
      <c r="S38" s="177"/>
      <c r="T38" s="177"/>
      <c r="U38" s="177"/>
      <c r="V38" s="177"/>
      <c r="W38" s="177"/>
      <c r="X38" s="177"/>
      <c r="Y38" s="177"/>
      <c r="Z38" s="177"/>
      <c r="AA38" s="177"/>
      <c r="AB38" s="177"/>
      <c r="AC38" s="177"/>
      <c r="AD38" s="177"/>
      <c r="AE38" s="189"/>
      <c r="AF38" s="177"/>
      <c r="AG38" s="188"/>
      <c r="AH38" s="201" t="s">
        <v>3</v>
      </c>
      <c r="AI38" s="213"/>
    </row>
    <row r="39" spans="1:35" s="161" customFormat="1" ht="10.5">
      <c r="A39" s="219"/>
      <c r="B39" s="219">
        <v>1</v>
      </c>
      <c r="C39" s="220" t="s">
        <v>20</v>
      </c>
      <c r="D39" s="189">
        <v>20</v>
      </c>
      <c r="E39" s="189">
        <v>82.6</v>
      </c>
      <c r="F39" s="189">
        <v>294.10000000000002</v>
      </c>
      <c r="G39" s="191">
        <v>0</v>
      </c>
      <c r="H39" s="191">
        <v>0</v>
      </c>
      <c r="I39" s="191">
        <v>0</v>
      </c>
      <c r="J39" s="191">
        <v>0</v>
      </c>
      <c r="K39" s="191">
        <v>0</v>
      </c>
      <c r="L39" s="191">
        <v>0</v>
      </c>
      <c r="M39" s="191">
        <v>0</v>
      </c>
      <c r="N39" s="191">
        <v>0</v>
      </c>
      <c r="O39" s="191">
        <v>0</v>
      </c>
      <c r="P39" s="191">
        <v>0</v>
      </c>
      <c r="Q39" s="191">
        <v>0</v>
      </c>
      <c r="R39" s="191">
        <v>0</v>
      </c>
      <c r="S39" s="191">
        <v>0</v>
      </c>
      <c r="T39" s="191">
        <v>0</v>
      </c>
      <c r="U39" s="191">
        <v>0</v>
      </c>
      <c r="V39" s="177">
        <v>20</v>
      </c>
      <c r="W39" s="177">
        <v>82.6</v>
      </c>
      <c r="X39" s="177">
        <v>294.10000000000002</v>
      </c>
      <c r="Y39" s="191">
        <v>0</v>
      </c>
      <c r="Z39" s="191">
        <v>0</v>
      </c>
      <c r="AA39" s="191">
        <v>0</v>
      </c>
      <c r="AB39" s="191">
        <v>0</v>
      </c>
      <c r="AC39" s="191">
        <v>0</v>
      </c>
      <c r="AD39" s="191">
        <v>0</v>
      </c>
      <c r="AE39" s="191">
        <v>0</v>
      </c>
      <c r="AF39" s="191">
        <v>0</v>
      </c>
      <c r="AG39" s="191">
        <v>0</v>
      </c>
      <c r="AH39" s="190">
        <v>1</v>
      </c>
      <c r="AI39" s="173"/>
    </row>
    <row r="40" spans="1:35" s="161" customFormat="1" ht="10.5">
      <c r="A40" s="219"/>
      <c r="B40" s="219">
        <v>2</v>
      </c>
      <c r="C40" s="220" t="s">
        <v>23</v>
      </c>
      <c r="D40" s="189">
        <v>1</v>
      </c>
      <c r="E40" s="189">
        <v>17.100000000000001</v>
      </c>
      <c r="F40" s="189">
        <v>103.5</v>
      </c>
      <c r="G40" s="191">
        <v>0</v>
      </c>
      <c r="H40" s="191">
        <v>0</v>
      </c>
      <c r="I40" s="191">
        <v>0</v>
      </c>
      <c r="J40" s="191">
        <v>0</v>
      </c>
      <c r="K40" s="191">
        <v>0</v>
      </c>
      <c r="L40" s="191">
        <v>0</v>
      </c>
      <c r="M40" s="191">
        <v>0</v>
      </c>
      <c r="N40" s="191">
        <v>0</v>
      </c>
      <c r="O40" s="191">
        <v>0</v>
      </c>
      <c r="P40" s="191">
        <v>0</v>
      </c>
      <c r="Q40" s="191">
        <v>0</v>
      </c>
      <c r="R40" s="191">
        <v>0</v>
      </c>
      <c r="S40" s="191">
        <v>0</v>
      </c>
      <c r="T40" s="191">
        <v>0</v>
      </c>
      <c r="U40" s="191">
        <v>0</v>
      </c>
      <c r="V40" s="177">
        <v>1</v>
      </c>
      <c r="W40" s="177">
        <v>17.100000000000001</v>
      </c>
      <c r="X40" s="177">
        <v>103.5</v>
      </c>
      <c r="Y40" s="191">
        <v>0</v>
      </c>
      <c r="Z40" s="191">
        <v>0</v>
      </c>
      <c r="AA40" s="191">
        <v>0</v>
      </c>
      <c r="AB40" s="191">
        <v>0</v>
      </c>
      <c r="AC40" s="191">
        <v>0</v>
      </c>
      <c r="AD40" s="191">
        <v>0</v>
      </c>
      <c r="AE40" s="191">
        <v>0</v>
      </c>
      <c r="AF40" s="191">
        <v>0</v>
      </c>
      <c r="AG40" s="191">
        <v>0</v>
      </c>
      <c r="AH40" s="190">
        <v>2</v>
      </c>
      <c r="AI40" s="173"/>
    </row>
    <row r="41" spans="1:35" s="182" customFormat="1" ht="6" customHeight="1">
      <c r="A41" s="221"/>
      <c r="B41" s="221"/>
      <c r="C41" s="222"/>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6"/>
      <c r="AI41" s="221"/>
    </row>
    <row r="42" spans="1:35" s="161" customFormat="1" ht="10.5" customHeight="1">
      <c r="A42" s="228" t="s">
        <v>4</v>
      </c>
      <c r="B42" s="228"/>
      <c r="C42" s="229"/>
      <c r="D42" s="189"/>
      <c r="E42" s="189"/>
      <c r="F42" s="189"/>
      <c r="G42" s="189"/>
      <c r="H42" s="189"/>
      <c r="I42" s="189"/>
      <c r="J42" s="189"/>
      <c r="K42" s="189"/>
      <c r="L42" s="189"/>
      <c r="M42" s="189"/>
      <c r="N42" s="189"/>
      <c r="O42" s="189"/>
      <c r="P42" s="177"/>
      <c r="Q42" s="177"/>
      <c r="R42" s="177"/>
      <c r="S42" s="177"/>
      <c r="T42" s="177"/>
      <c r="U42" s="177"/>
      <c r="V42" s="177"/>
      <c r="W42" s="177"/>
      <c r="X42" s="177"/>
      <c r="Y42" s="177"/>
      <c r="Z42" s="177"/>
      <c r="AA42" s="177"/>
      <c r="AB42" s="177"/>
      <c r="AC42" s="177"/>
      <c r="AD42" s="177"/>
      <c r="AE42" s="189"/>
      <c r="AF42" s="177"/>
      <c r="AG42" s="188"/>
      <c r="AH42" s="201" t="s">
        <v>4</v>
      </c>
      <c r="AI42" s="213"/>
    </row>
    <row r="43" spans="1:35" s="161" customFormat="1" ht="10.5">
      <c r="A43" s="219"/>
      <c r="B43" s="219">
        <v>1</v>
      </c>
      <c r="C43" s="220" t="s">
        <v>20</v>
      </c>
      <c r="D43" s="189">
        <v>60</v>
      </c>
      <c r="E43" s="189">
        <v>319.60000000000002</v>
      </c>
      <c r="F43" s="189">
        <v>548.6</v>
      </c>
      <c r="G43" s="191">
        <v>0</v>
      </c>
      <c r="H43" s="191">
        <v>0</v>
      </c>
      <c r="I43" s="191">
        <v>0</v>
      </c>
      <c r="J43" s="189">
        <v>1</v>
      </c>
      <c r="K43" s="189">
        <v>3.1</v>
      </c>
      <c r="L43" s="189">
        <v>11.2</v>
      </c>
      <c r="M43" s="189">
        <v>3</v>
      </c>
      <c r="N43" s="189">
        <v>17.899999999999999</v>
      </c>
      <c r="O43" s="189">
        <v>7.9</v>
      </c>
      <c r="P43" s="177">
        <v>1</v>
      </c>
      <c r="Q43" s="177">
        <v>2.6</v>
      </c>
      <c r="R43" s="177">
        <v>2.9</v>
      </c>
      <c r="S43" s="191">
        <v>0</v>
      </c>
      <c r="T43" s="191">
        <v>0</v>
      </c>
      <c r="U43" s="191">
        <v>0</v>
      </c>
      <c r="V43" s="177">
        <v>55</v>
      </c>
      <c r="W43" s="177">
        <v>296</v>
      </c>
      <c r="X43" s="177">
        <v>526.6</v>
      </c>
      <c r="Y43" s="191">
        <v>0</v>
      </c>
      <c r="Z43" s="191">
        <v>0</v>
      </c>
      <c r="AA43" s="191">
        <v>0</v>
      </c>
      <c r="AB43" s="191">
        <v>0</v>
      </c>
      <c r="AC43" s="191">
        <v>0</v>
      </c>
      <c r="AD43" s="191">
        <v>0</v>
      </c>
      <c r="AE43" s="191">
        <v>0</v>
      </c>
      <c r="AF43" s="191">
        <v>0</v>
      </c>
      <c r="AG43" s="191">
        <v>0</v>
      </c>
      <c r="AH43" s="190">
        <v>1</v>
      </c>
      <c r="AI43" s="173"/>
    </row>
    <row r="44" spans="1:35" s="161" customFormat="1" ht="10.5">
      <c r="A44" s="219"/>
      <c r="B44" s="219">
        <v>2</v>
      </c>
      <c r="C44" s="220" t="s">
        <v>82</v>
      </c>
      <c r="D44" s="189">
        <v>7</v>
      </c>
      <c r="E44" s="189">
        <v>172</v>
      </c>
      <c r="F44" s="189">
        <v>250.8</v>
      </c>
      <c r="G44" s="191">
        <v>0</v>
      </c>
      <c r="H44" s="191">
        <v>0</v>
      </c>
      <c r="I44" s="191">
        <v>0</v>
      </c>
      <c r="J44" s="191">
        <v>0</v>
      </c>
      <c r="K44" s="191">
        <v>0</v>
      </c>
      <c r="L44" s="191">
        <v>0</v>
      </c>
      <c r="M44" s="191">
        <v>0</v>
      </c>
      <c r="N44" s="191">
        <v>0</v>
      </c>
      <c r="O44" s="191">
        <v>0</v>
      </c>
      <c r="P44" s="191">
        <v>0</v>
      </c>
      <c r="Q44" s="191">
        <v>0</v>
      </c>
      <c r="R44" s="191">
        <v>0</v>
      </c>
      <c r="S44" s="191">
        <v>0</v>
      </c>
      <c r="T44" s="191">
        <v>0</v>
      </c>
      <c r="U44" s="191">
        <v>0</v>
      </c>
      <c r="V44" s="177">
        <v>7</v>
      </c>
      <c r="W44" s="177">
        <v>172</v>
      </c>
      <c r="X44" s="177">
        <v>250.8</v>
      </c>
      <c r="Y44" s="191">
        <v>0</v>
      </c>
      <c r="Z44" s="191">
        <v>0</v>
      </c>
      <c r="AA44" s="191">
        <v>0</v>
      </c>
      <c r="AB44" s="191">
        <v>0</v>
      </c>
      <c r="AC44" s="191">
        <v>0</v>
      </c>
      <c r="AD44" s="191">
        <v>0</v>
      </c>
      <c r="AE44" s="191">
        <v>0</v>
      </c>
      <c r="AF44" s="191">
        <v>0</v>
      </c>
      <c r="AG44" s="191">
        <v>0</v>
      </c>
      <c r="AH44" s="190">
        <v>2</v>
      </c>
      <c r="AI44" s="173"/>
    </row>
    <row r="45" spans="1:35" s="161" customFormat="1" ht="6" customHeight="1">
      <c r="A45" s="193"/>
      <c r="B45" s="193"/>
      <c r="C45" s="194"/>
      <c r="D45" s="195"/>
      <c r="E45" s="195"/>
      <c r="F45" s="195"/>
      <c r="G45" s="196"/>
      <c r="H45" s="196"/>
      <c r="I45" s="196"/>
      <c r="J45" s="196"/>
      <c r="K45" s="196"/>
      <c r="L45" s="196"/>
      <c r="M45" s="196"/>
      <c r="N45" s="196"/>
      <c r="O45" s="196"/>
      <c r="P45" s="196"/>
      <c r="Q45" s="196"/>
      <c r="R45" s="196"/>
      <c r="S45" s="196"/>
      <c r="T45" s="196"/>
      <c r="U45" s="196"/>
      <c r="V45" s="195"/>
      <c r="W45" s="195"/>
      <c r="X45" s="195"/>
      <c r="Y45" s="196"/>
      <c r="Z45" s="196"/>
      <c r="AA45" s="196"/>
      <c r="AB45" s="196"/>
      <c r="AC45" s="196"/>
      <c r="AD45" s="196"/>
      <c r="AE45" s="196"/>
      <c r="AF45" s="196"/>
      <c r="AG45" s="197"/>
      <c r="AH45" s="198"/>
      <c r="AI45" s="173"/>
    </row>
    <row r="46" spans="1:35" s="161" customFormat="1" ht="10.5">
      <c r="A46" s="161" t="s">
        <v>162</v>
      </c>
    </row>
    <row r="47" spans="1:35" ht="10.5" customHeight="1">
      <c r="A47" s="161" t="s">
        <v>253</v>
      </c>
    </row>
    <row r="48" spans="1:35" ht="10.5" customHeight="1">
      <c r="A48" s="161"/>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sheetData>
  <sheetProtection sheet="1" formatCells="0" formatRows="0" insertRows="0" deleteRows="0"/>
  <mergeCells count="24">
    <mergeCell ref="A15:C15"/>
    <mergeCell ref="S7:U8"/>
    <mergeCell ref="V7:X8"/>
    <mergeCell ref="Y7:AG7"/>
    <mergeCell ref="A8:C8"/>
    <mergeCell ref="Y8:AA8"/>
    <mergeCell ref="AB8:AD8"/>
    <mergeCell ref="AE8:AG8"/>
    <mergeCell ref="A7:C7"/>
    <mergeCell ref="D7:F8"/>
    <mergeCell ref="G7:I8"/>
    <mergeCell ref="J7:L8"/>
    <mergeCell ref="M7:O8"/>
    <mergeCell ref="P7:R8"/>
    <mergeCell ref="A9:C9"/>
    <mergeCell ref="A11:C11"/>
    <mergeCell ref="A12:C12"/>
    <mergeCell ref="A13:C13"/>
    <mergeCell ref="A14:C14"/>
    <mergeCell ref="A17:C17"/>
    <mergeCell ref="A24:C24"/>
    <mergeCell ref="A31:C31"/>
    <mergeCell ref="A38:C38"/>
    <mergeCell ref="A42:C42"/>
  </mergeCells>
  <phoneticPr fontId="11"/>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06"/>
  <sheetViews>
    <sheetView zoomScaleNormal="100" zoomScaleSheetLayoutView="100" workbookViewId="0"/>
  </sheetViews>
  <sheetFormatPr defaultRowHeight="13.5"/>
  <cols>
    <col min="1" max="1" width="1.625" style="62" customWidth="1"/>
    <col min="2" max="2" width="2.625" style="62" customWidth="1"/>
    <col min="3" max="3" width="12.125" style="62" customWidth="1"/>
    <col min="4" max="4" width="6.375" style="62" customWidth="1"/>
    <col min="5" max="5" width="7.375" style="62" customWidth="1"/>
    <col min="6" max="6" width="8.125" style="62" customWidth="1"/>
    <col min="7" max="7" width="3.625" style="62" customWidth="1"/>
    <col min="8" max="8" width="6" style="62" customWidth="1"/>
    <col min="9" max="9" width="7.375" style="62" customWidth="1"/>
    <col min="10" max="10" width="3.625" style="62" customWidth="1"/>
    <col min="11" max="11" width="6" style="62" customWidth="1"/>
    <col min="12" max="12" width="7.375" style="62" customWidth="1"/>
    <col min="13" max="13" width="3.625" style="62" customWidth="1"/>
    <col min="14" max="14" width="6" style="62" customWidth="1"/>
    <col min="15" max="15" width="7.375" style="62" customWidth="1"/>
    <col min="16" max="16" width="3.875" style="62" customWidth="1"/>
    <col min="17" max="17" width="5" style="62" customWidth="1"/>
    <col min="18" max="18" width="6.5" style="62" customWidth="1"/>
    <col min="19" max="19" width="3.125" style="62" customWidth="1"/>
    <col min="20" max="20" width="5" style="62" customWidth="1"/>
    <col min="21" max="21" width="6.5" style="62" customWidth="1"/>
    <col min="22" max="22" width="5.25" style="62" customWidth="1"/>
    <col min="23" max="23" width="6.125" style="62" customWidth="1"/>
    <col min="24" max="24" width="6.875" style="62" customWidth="1"/>
    <col min="25" max="26" width="2.75" style="62" customWidth="1"/>
    <col min="27" max="27" width="3.375" style="62" customWidth="1"/>
    <col min="28" max="28" width="3.25" style="62" customWidth="1"/>
    <col min="29" max="29" width="3.5" style="62" customWidth="1"/>
    <col min="30" max="30" width="5.5" style="62" customWidth="1"/>
    <col min="31" max="31" width="3.125" style="62" customWidth="1"/>
    <col min="32" max="33" width="4.125" style="62" customWidth="1"/>
    <col min="34" max="34" width="10.5" style="62" bestFit="1" customWidth="1"/>
    <col min="35" max="16384" width="9" style="62"/>
  </cols>
  <sheetData>
    <row r="1" spans="1:34" ht="13.5" customHeight="1"/>
    <row r="2" spans="1:34" ht="13.5" customHeight="1">
      <c r="A2" s="63" t="s">
        <v>183</v>
      </c>
      <c r="L2" s="64"/>
      <c r="M2" s="64"/>
      <c r="N2" s="64"/>
      <c r="P2" s="63"/>
      <c r="Q2" s="63"/>
      <c r="R2" s="63"/>
      <c r="S2" s="63"/>
      <c r="T2" s="63"/>
    </row>
    <row r="3" spans="1:34" ht="13.5" customHeight="1">
      <c r="A3" s="63"/>
      <c r="L3" s="64"/>
      <c r="M3" s="64"/>
      <c r="N3" s="64"/>
      <c r="O3" s="64"/>
      <c r="P3" s="63"/>
      <c r="Q3" s="63"/>
      <c r="R3" s="63"/>
      <c r="S3" s="63"/>
      <c r="T3" s="63"/>
    </row>
    <row r="4" spans="1:34" ht="13.5" customHeight="1">
      <c r="A4" s="96" t="s">
        <v>166</v>
      </c>
      <c r="B4" s="96"/>
      <c r="C4" s="86"/>
      <c r="D4" s="86"/>
      <c r="E4" s="86"/>
      <c r="L4" s="64"/>
      <c r="M4" s="64"/>
      <c r="N4" s="64"/>
      <c r="O4" s="64"/>
      <c r="Q4" s="86"/>
      <c r="R4" s="86"/>
      <c r="S4" s="86"/>
      <c r="T4" s="86"/>
      <c r="U4" s="86"/>
      <c r="V4" s="86"/>
      <c r="W4" s="86"/>
      <c r="X4" s="86"/>
      <c r="Y4" s="86"/>
    </row>
    <row r="5" spans="1:34" ht="13.5" customHeight="1">
      <c r="A5" s="86" t="s">
        <v>180</v>
      </c>
      <c r="B5" s="96"/>
      <c r="C5" s="86"/>
      <c r="D5" s="86"/>
      <c r="E5" s="86"/>
      <c r="L5" s="64"/>
      <c r="M5" s="64"/>
      <c r="N5" s="64"/>
      <c r="O5" s="64"/>
      <c r="P5" s="86"/>
      <c r="Q5" s="86"/>
      <c r="R5" s="86"/>
      <c r="S5" s="86"/>
      <c r="T5" s="86"/>
      <c r="U5" s="86"/>
      <c r="V5" s="86"/>
      <c r="W5" s="86"/>
      <c r="X5" s="86"/>
      <c r="Y5" s="86"/>
    </row>
    <row r="6" spans="1:34" ht="13.5" customHeight="1">
      <c r="A6" s="96" t="s">
        <v>164</v>
      </c>
      <c r="B6" s="96"/>
      <c r="C6" s="86"/>
      <c r="D6" s="86"/>
      <c r="E6" s="86"/>
      <c r="L6" s="64"/>
      <c r="M6" s="64"/>
      <c r="N6" s="64"/>
      <c r="O6" s="64"/>
      <c r="Q6" s="86"/>
      <c r="R6" s="86"/>
      <c r="S6" s="86"/>
      <c r="T6" s="86"/>
      <c r="U6" s="86"/>
      <c r="V6" s="86"/>
      <c r="W6" s="86"/>
      <c r="X6" s="86"/>
      <c r="Y6" s="86"/>
    </row>
    <row r="7" spans="1:34" ht="13.5" customHeight="1">
      <c r="A7" s="86" t="s">
        <v>181</v>
      </c>
      <c r="B7" s="96"/>
      <c r="C7" s="86"/>
      <c r="D7" s="86"/>
      <c r="E7" s="86"/>
      <c r="L7" s="64"/>
      <c r="M7" s="64"/>
      <c r="N7" s="64"/>
      <c r="O7" s="64"/>
      <c r="P7" s="86"/>
      <c r="Q7" s="86"/>
      <c r="R7" s="86"/>
      <c r="S7" s="86"/>
      <c r="T7" s="86"/>
      <c r="U7" s="86"/>
      <c r="V7" s="86"/>
      <c r="W7" s="86"/>
      <c r="X7" s="86"/>
      <c r="Y7" s="86"/>
    </row>
    <row r="8" spans="1:34" ht="13.5" customHeight="1">
      <c r="A8" s="96" t="s">
        <v>182</v>
      </c>
      <c r="B8" s="96"/>
      <c r="C8" s="86"/>
      <c r="D8" s="86"/>
      <c r="E8" s="86"/>
      <c r="L8" s="64"/>
      <c r="M8" s="64"/>
      <c r="N8" s="64"/>
      <c r="O8" s="64"/>
      <c r="P8" s="86"/>
      <c r="Q8" s="86"/>
      <c r="R8" s="86"/>
      <c r="S8" s="86"/>
      <c r="T8" s="86"/>
      <c r="U8" s="86"/>
      <c r="V8" s="86"/>
      <c r="W8" s="86"/>
      <c r="X8" s="86"/>
      <c r="Y8" s="86"/>
    </row>
    <row r="9" spans="1:34" s="65" customFormat="1" ht="10.5" customHeight="1"/>
    <row r="10" spans="1:34" s="65" customFormat="1" ht="10.5" customHeight="1">
      <c r="AD10" s="66"/>
    </row>
    <row r="11" spans="1:34" s="65" customFormat="1" ht="10.5" customHeight="1">
      <c r="A11" s="67" t="s">
        <v>17</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H11" s="68" t="s">
        <v>13</v>
      </c>
    </row>
    <row r="12" spans="1:34" s="65" customFormat="1" ht="12" customHeight="1">
      <c r="A12" s="268" t="s">
        <v>74</v>
      </c>
      <c r="B12" s="268"/>
      <c r="C12" s="277"/>
      <c r="D12" s="275" t="s">
        <v>5</v>
      </c>
      <c r="E12" s="275"/>
      <c r="F12" s="275"/>
      <c r="G12" s="275" t="s">
        <v>169</v>
      </c>
      <c r="H12" s="275"/>
      <c r="I12" s="275"/>
      <c r="J12" s="275" t="s">
        <v>19</v>
      </c>
      <c r="K12" s="275"/>
      <c r="L12" s="275"/>
      <c r="M12" s="276" t="s">
        <v>6</v>
      </c>
      <c r="N12" s="268"/>
      <c r="O12" s="277"/>
      <c r="P12" s="268" t="s">
        <v>7</v>
      </c>
      <c r="Q12" s="268"/>
      <c r="R12" s="268"/>
      <c r="S12" s="275" t="s">
        <v>8</v>
      </c>
      <c r="T12" s="275"/>
      <c r="U12" s="275"/>
      <c r="V12" s="275" t="s">
        <v>9</v>
      </c>
      <c r="W12" s="275"/>
      <c r="X12" s="275"/>
      <c r="Y12" s="281" t="s">
        <v>10</v>
      </c>
      <c r="Z12" s="282"/>
      <c r="AA12" s="282"/>
      <c r="AB12" s="282"/>
      <c r="AC12" s="282"/>
      <c r="AD12" s="282"/>
      <c r="AE12" s="282"/>
      <c r="AF12" s="282"/>
      <c r="AG12" s="283"/>
      <c r="AH12" s="71" t="s">
        <v>74</v>
      </c>
    </row>
    <row r="13" spans="1:34" s="65" customFormat="1" ht="12" customHeight="1">
      <c r="A13" s="273" t="s">
        <v>72</v>
      </c>
      <c r="B13" s="273"/>
      <c r="C13" s="274"/>
      <c r="D13" s="275"/>
      <c r="E13" s="275"/>
      <c r="F13" s="275"/>
      <c r="G13" s="275"/>
      <c r="H13" s="275"/>
      <c r="I13" s="275"/>
      <c r="J13" s="275"/>
      <c r="K13" s="275"/>
      <c r="L13" s="275"/>
      <c r="M13" s="278"/>
      <c r="N13" s="269"/>
      <c r="O13" s="270"/>
      <c r="P13" s="269"/>
      <c r="Q13" s="269"/>
      <c r="R13" s="269"/>
      <c r="S13" s="275"/>
      <c r="T13" s="275"/>
      <c r="U13" s="275"/>
      <c r="V13" s="275"/>
      <c r="W13" s="275"/>
      <c r="X13" s="275"/>
      <c r="Y13" s="279" t="s">
        <v>7</v>
      </c>
      <c r="Z13" s="279"/>
      <c r="AA13" s="279"/>
      <c r="AB13" s="279" t="s">
        <v>14</v>
      </c>
      <c r="AC13" s="279"/>
      <c r="AD13" s="279"/>
      <c r="AE13" s="280" t="s">
        <v>15</v>
      </c>
      <c r="AF13" s="280"/>
      <c r="AG13" s="280"/>
      <c r="AH13" s="71" t="s">
        <v>72</v>
      </c>
    </row>
    <row r="14" spans="1:34" s="65" customFormat="1" ht="12" customHeight="1">
      <c r="A14" s="269" t="s">
        <v>11</v>
      </c>
      <c r="B14" s="269"/>
      <c r="C14" s="270"/>
      <c r="D14" s="69" t="s">
        <v>0</v>
      </c>
      <c r="E14" s="69" t="s">
        <v>11</v>
      </c>
      <c r="F14" s="69" t="s">
        <v>12</v>
      </c>
      <c r="G14" s="69" t="s">
        <v>0</v>
      </c>
      <c r="H14" s="69" t="s">
        <v>11</v>
      </c>
      <c r="I14" s="69" t="s">
        <v>12</v>
      </c>
      <c r="J14" s="69" t="s">
        <v>0</v>
      </c>
      <c r="K14" s="69" t="s">
        <v>11</v>
      </c>
      <c r="L14" s="69" t="s">
        <v>12</v>
      </c>
      <c r="M14" s="69" t="s">
        <v>0</v>
      </c>
      <c r="N14" s="69" t="s">
        <v>11</v>
      </c>
      <c r="O14" s="69" t="s">
        <v>12</v>
      </c>
      <c r="P14" s="70" t="s">
        <v>0</v>
      </c>
      <c r="Q14" s="69" t="s">
        <v>11</v>
      </c>
      <c r="R14" s="72" t="s">
        <v>12</v>
      </c>
      <c r="S14" s="69" t="s">
        <v>0</v>
      </c>
      <c r="T14" s="69" t="s">
        <v>11</v>
      </c>
      <c r="U14" s="69" t="s">
        <v>12</v>
      </c>
      <c r="V14" s="69" t="s">
        <v>0</v>
      </c>
      <c r="W14" s="69" t="s">
        <v>11</v>
      </c>
      <c r="X14" s="69" t="s">
        <v>12</v>
      </c>
      <c r="Y14" s="73" t="s">
        <v>0</v>
      </c>
      <c r="Z14" s="73" t="s">
        <v>11</v>
      </c>
      <c r="AA14" s="73" t="s">
        <v>12</v>
      </c>
      <c r="AB14" s="73" t="s">
        <v>0</v>
      </c>
      <c r="AC14" s="73" t="s">
        <v>11</v>
      </c>
      <c r="AD14" s="73" t="s">
        <v>12</v>
      </c>
      <c r="AE14" s="73" t="s">
        <v>0</v>
      </c>
      <c r="AF14" s="73" t="s">
        <v>11</v>
      </c>
      <c r="AG14" s="73" t="s">
        <v>12</v>
      </c>
      <c r="AH14" s="72" t="s">
        <v>11</v>
      </c>
    </row>
    <row r="15" spans="1:34" s="65" customFormat="1" ht="6" customHeight="1">
      <c r="A15" s="74"/>
      <c r="B15" s="74"/>
      <c r="C15" s="75"/>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7"/>
    </row>
    <row r="16" spans="1:34" s="65" customFormat="1" ht="10.5" customHeight="1">
      <c r="A16" s="271" t="s">
        <v>170</v>
      </c>
      <c r="B16" s="271"/>
      <c r="C16" s="272"/>
      <c r="D16" s="32">
        <v>2850</v>
      </c>
      <c r="E16" s="32">
        <v>38004</v>
      </c>
      <c r="F16" s="32">
        <v>384253</v>
      </c>
      <c r="G16" s="32">
        <v>75</v>
      </c>
      <c r="H16" s="32">
        <v>5285</v>
      </c>
      <c r="I16" s="32">
        <v>94224</v>
      </c>
      <c r="J16" s="32">
        <v>132</v>
      </c>
      <c r="K16" s="32">
        <v>2671</v>
      </c>
      <c r="L16" s="32">
        <v>26363</v>
      </c>
      <c r="M16" s="32">
        <v>185</v>
      </c>
      <c r="N16" s="32">
        <v>4088</v>
      </c>
      <c r="O16" s="32">
        <v>44514</v>
      </c>
      <c r="P16" s="28">
        <v>317</v>
      </c>
      <c r="Q16" s="28">
        <v>5490</v>
      </c>
      <c r="R16" s="28">
        <v>59430</v>
      </c>
      <c r="S16" s="28">
        <v>35</v>
      </c>
      <c r="T16" s="28">
        <v>1247</v>
      </c>
      <c r="U16" s="28">
        <v>21962</v>
      </c>
      <c r="V16" s="28">
        <v>2071</v>
      </c>
      <c r="W16" s="28">
        <v>18622</v>
      </c>
      <c r="X16" s="28">
        <v>134433</v>
      </c>
      <c r="Y16" s="28">
        <v>5</v>
      </c>
      <c r="Z16" s="28">
        <v>72</v>
      </c>
      <c r="AA16" s="28">
        <v>215</v>
      </c>
      <c r="AB16" s="28">
        <v>24</v>
      </c>
      <c r="AC16" s="28">
        <v>499</v>
      </c>
      <c r="AD16" s="28">
        <v>3038</v>
      </c>
      <c r="AE16" s="28">
        <v>6</v>
      </c>
      <c r="AF16" s="28">
        <v>30</v>
      </c>
      <c r="AG16" s="28">
        <v>74</v>
      </c>
      <c r="AH16" s="78" t="s">
        <v>170</v>
      </c>
    </row>
    <row r="17" spans="1:34" s="65" customFormat="1" ht="10.5" customHeight="1">
      <c r="A17" s="271" t="s">
        <v>171</v>
      </c>
      <c r="B17" s="271"/>
      <c r="C17" s="272"/>
      <c r="D17" s="32">
        <v>2856</v>
      </c>
      <c r="E17" s="32">
        <v>38050</v>
      </c>
      <c r="F17" s="32">
        <v>384581</v>
      </c>
      <c r="G17" s="32">
        <v>75</v>
      </c>
      <c r="H17" s="32">
        <v>5285</v>
      </c>
      <c r="I17" s="32">
        <v>94224</v>
      </c>
      <c r="J17" s="32">
        <v>132</v>
      </c>
      <c r="K17" s="32">
        <v>2671</v>
      </c>
      <c r="L17" s="32">
        <v>26363</v>
      </c>
      <c r="M17" s="32">
        <v>185</v>
      </c>
      <c r="N17" s="32">
        <v>4088</v>
      </c>
      <c r="O17" s="32">
        <v>44514</v>
      </c>
      <c r="P17" s="28">
        <v>317</v>
      </c>
      <c r="Q17" s="28">
        <v>5490</v>
      </c>
      <c r="R17" s="28">
        <v>59430</v>
      </c>
      <c r="S17" s="28">
        <v>35</v>
      </c>
      <c r="T17" s="28">
        <v>1247</v>
      </c>
      <c r="U17" s="28">
        <v>21962</v>
      </c>
      <c r="V17" s="28">
        <v>2077</v>
      </c>
      <c r="W17" s="28">
        <v>18668</v>
      </c>
      <c r="X17" s="28">
        <v>134761</v>
      </c>
      <c r="Y17" s="28">
        <v>5</v>
      </c>
      <c r="Z17" s="28">
        <v>72</v>
      </c>
      <c r="AA17" s="28">
        <v>215</v>
      </c>
      <c r="AB17" s="28">
        <v>24</v>
      </c>
      <c r="AC17" s="28">
        <v>499</v>
      </c>
      <c r="AD17" s="28">
        <v>3038</v>
      </c>
      <c r="AE17" s="28">
        <v>6</v>
      </c>
      <c r="AF17" s="28">
        <v>30</v>
      </c>
      <c r="AG17" s="28">
        <v>74</v>
      </c>
      <c r="AH17" s="78" t="s">
        <v>171</v>
      </c>
    </row>
    <row r="18" spans="1:34" s="65" customFormat="1" ht="10.5" customHeight="1">
      <c r="A18" s="271" t="s">
        <v>172</v>
      </c>
      <c r="B18" s="271"/>
      <c r="C18" s="272"/>
      <c r="D18" s="32">
        <v>2857</v>
      </c>
      <c r="E18" s="32">
        <v>38062</v>
      </c>
      <c r="F18" s="32">
        <v>384814</v>
      </c>
      <c r="G18" s="32">
        <v>75</v>
      </c>
      <c r="H18" s="32">
        <v>5285</v>
      </c>
      <c r="I18" s="32">
        <v>94224</v>
      </c>
      <c r="J18" s="32">
        <v>133</v>
      </c>
      <c r="K18" s="32">
        <v>2674</v>
      </c>
      <c r="L18" s="32">
        <v>26427</v>
      </c>
      <c r="M18" s="32">
        <v>185</v>
      </c>
      <c r="N18" s="32">
        <v>4087</v>
      </c>
      <c r="O18" s="32">
        <v>44513</v>
      </c>
      <c r="P18" s="28">
        <v>317</v>
      </c>
      <c r="Q18" s="28">
        <v>5487</v>
      </c>
      <c r="R18" s="28">
        <v>59366</v>
      </c>
      <c r="S18" s="28">
        <v>35</v>
      </c>
      <c r="T18" s="28">
        <v>1248</v>
      </c>
      <c r="U18" s="28">
        <v>21962</v>
      </c>
      <c r="V18" s="28">
        <v>2077</v>
      </c>
      <c r="W18" s="28">
        <v>18680</v>
      </c>
      <c r="X18" s="28">
        <v>134995</v>
      </c>
      <c r="Y18" s="28">
        <v>5</v>
      </c>
      <c r="Z18" s="28">
        <v>72</v>
      </c>
      <c r="AA18" s="28">
        <v>215</v>
      </c>
      <c r="AB18" s="28">
        <v>24</v>
      </c>
      <c r="AC18" s="28">
        <v>499</v>
      </c>
      <c r="AD18" s="28">
        <v>3038</v>
      </c>
      <c r="AE18" s="28">
        <v>6</v>
      </c>
      <c r="AF18" s="28">
        <v>30</v>
      </c>
      <c r="AG18" s="28">
        <v>74</v>
      </c>
      <c r="AH18" s="78" t="s">
        <v>173</v>
      </c>
    </row>
    <row r="19" spans="1:34" s="79" customFormat="1" ht="10.5" customHeight="1">
      <c r="A19" s="271" t="s">
        <v>174</v>
      </c>
      <c r="B19" s="271"/>
      <c r="C19" s="272"/>
      <c r="D19" s="32">
        <v>2859</v>
      </c>
      <c r="E19" s="32">
        <v>38099</v>
      </c>
      <c r="F19" s="32">
        <v>385197</v>
      </c>
      <c r="G19" s="32">
        <v>75</v>
      </c>
      <c r="H19" s="32">
        <v>5285</v>
      </c>
      <c r="I19" s="32">
        <v>94224</v>
      </c>
      <c r="J19" s="32">
        <v>133</v>
      </c>
      <c r="K19" s="32">
        <v>2675</v>
      </c>
      <c r="L19" s="32">
        <v>26427</v>
      </c>
      <c r="M19" s="32">
        <v>185</v>
      </c>
      <c r="N19" s="32">
        <v>4088</v>
      </c>
      <c r="O19" s="32">
        <v>44514</v>
      </c>
      <c r="P19" s="28">
        <v>317</v>
      </c>
      <c r="Q19" s="28">
        <v>5494</v>
      </c>
      <c r="R19" s="28">
        <v>59564</v>
      </c>
      <c r="S19" s="28">
        <v>35</v>
      </c>
      <c r="T19" s="28">
        <v>1247</v>
      </c>
      <c r="U19" s="28">
        <v>21962</v>
      </c>
      <c r="V19" s="28">
        <v>2079</v>
      </c>
      <c r="W19" s="28">
        <v>18709</v>
      </c>
      <c r="X19" s="28">
        <v>135179</v>
      </c>
      <c r="Y19" s="28">
        <v>5</v>
      </c>
      <c r="Z19" s="28">
        <v>72</v>
      </c>
      <c r="AA19" s="28">
        <v>215</v>
      </c>
      <c r="AB19" s="28">
        <v>24</v>
      </c>
      <c r="AC19" s="28">
        <v>499</v>
      </c>
      <c r="AD19" s="28">
        <v>3038</v>
      </c>
      <c r="AE19" s="28">
        <v>6</v>
      </c>
      <c r="AF19" s="28">
        <v>30</v>
      </c>
      <c r="AG19" s="28">
        <v>74</v>
      </c>
      <c r="AH19" s="78" t="s">
        <v>174</v>
      </c>
    </row>
    <row r="20" spans="1:34" s="83" customFormat="1" ht="10.5" customHeight="1">
      <c r="A20" s="266" t="s">
        <v>175</v>
      </c>
      <c r="B20" s="266"/>
      <c r="C20" s="267"/>
      <c r="D20" s="82">
        <v>2862</v>
      </c>
      <c r="E20" s="82">
        <v>38110</v>
      </c>
      <c r="F20" s="82">
        <v>385182</v>
      </c>
      <c r="G20" s="82">
        <v>75</v>
      </c>
      <c r="H20" s="82">
        <v>5285</v>
      </c>
      <c r="I20" s="82">
        <v>94224</v>
      </c>
      <c r="J20" s="82">
        <v>132</v>
      </c>
      <c r="K20" s="82">
        <v>2673</v>
      </c>
      <c r="L20" s="82">
        <v>26363</v>
      </c>
      <c r="M20" s="82">
        <v>185</v>
      </c>
      <c r="N20" s="82">
        <v>4087</v>
      </c>
      <c r="O20" s="82">
        <v>44514</v>
      </c>
      <c r="P20" s="30">
        <v>317</v>
      </c>
      <c r="Q20" s="30">
        <v>5497</v>
      </c>
      <c r="R20" s="30">
        <v>59535</v>
      </c>
      <c r="S20" s="30">
        <v>35</v>
      </c>
      <c r="T20" s="30">
        <v>1247</v>
      </c>
      <c r="U20" s="30">
        <v>21962</v>
      </c>
      <c r="V20" s="30">
        <v>2083</v>
      </c>
      <c r="W20" s="30">
        <v>18721</v>
      </c>
      <c r="X20" s="30">
        <v>135257</v>
      </c>
      <c r="Y20" s="30">
        <v>5</v>
      </c>
      <c r="Z20" s="30">
        <v>72</v>
      </c>
      <c r="AA20" s="30">
        <v>215</v>
      </c>
      <c r="AB20" s="30">
        <v>24</v>
      </c>
      <c r="AC20" s="30">
        <v>498</v>
      </c>
      <c r="AD20" s="30">
        <v>3038</v>
      </c>
      <c r="AE20" s="30">
        <v>6</v>
      </c>
      <c r="AF20" s="30">
        <v>30</v>
      </c>
      <c r="AG20" s="30">
        <v>74</v>
      </c>
      <c r="AH20" s="84" t="s">
        <v>176</v>
      </c>
    </row>
    <row r="21" spans="1:34" s="83" customFormat="1" ht="6" customHeight="1">
      <c r="A21" s="80"/>
      <c r="B21" s="80"/>
      <c r="C21" s="81"/>
      <c r="D21" s="82"/>
      <c r="E21" s="82"/>
      <c r="F21" s="82"/>
      <c r="G21" s="82"/>
      <c r="H21" s="82"/>
      <c r="I21" s="82"/>
      <c r="J21" s="82"/>
      <c r="K21" s="82"/>
      <c r="L21" s="82"/>
      <c r="M21" s="82"/>
      <c r="N21" s="82"/>
      <c r="O21" s="82"/>
      <c r="P21" s="30"/>
      <c r="Q21" s="30"/>
      <c r="R21" s="30"/>
      <c r="S21" s="30"/>
      <c r="T21" s="30"/>
      <c r="U21" s="30"/>
      <c r="V21" s="30"/>
      <c r="W21" s="30"/>
      <c r="X21" s="30"/>
      <c r="Y21" s="30"/>
      <c r="Z21" s="30"/>
      <c r="AA21" s="30"/>
      <c r="AB21" s="30"/>
      <c r="AC21" s="30"/>
      <c r="AD21" s="30"/>
      <c r="AE21" s="30"/>
      <c r="AF21" s="30"/>
      <c r="AG21" s="30"/>
      <c r="AH21" s="84"/>
    </row>
    <row r="22" spans="1:34" s="85" customFormat="1" ht="10.5" customHeight="1">
      <c r="A22" s="266" t="s">
        <v>107</v>
      </c>
      <c r="B22" s="266"/>
      <c r="C22" s="267"/>
      <c r="D22" s="32"/>
      <c r="E22" s="32"/>
      <c r="F22" s="32"/>
      <c r="G22" s="32"/>
      <c r="H22" s="32"/>
      <c r="I22" s="32"/>
      <c r="J22" s="32"/>
      <c r="K22" s="32"/>
      <c r="L22" s="32"/>
      <c r="M22" s="32"/>
      <c r="N22" s="32"/>
      <c r="O22" s="32"/>
      <c r="P22" s="28"/>
      <c r="Q22" s="28"/>
      <c r="R22" s="28"/>
      <c r="S22" s="28"/>
      <c r="T22" s="28"/>
      <c r="U22" s="28"/>
      <c r="V22" s="28"/>
      <c r="W22" s="28"/>
      <c r="X22" s="28"/>
      <c r="Y22" s="28"/>
      <c r="Z22" s="28"/>
      <c r="AA22" s="28"/>
      <c r="AB22" s="28"/>
      <c r="AC22" s="28"/>
      <c r="AD22" s="28"/>
      <c r="AE22" s="28"/>
      <c r="AF22" s="28"/>
      <c r="AG22" s="29"/>
      <c r="AH22" s="84" t="s">
        <v>107</v>
      </c>
    </row>
    <row r="23" spans="1:34" s="65" customFormat="1" ht="10.5">
      <c r="A23" s="86"/>
      <c r="B23" s="74">
        <v>1</v>
      </c>
      <c r="C23" s="75" t="s">
        <v>20</v>
      </c>
      <c r="D23" s="87">
        <v>2366</v>
      </c>
      <c r="E23" s="87">
        <v>12722</v>
      </c>
      <c r="F23" s="87">
        <v>86677</v>
      </c>
      <c r="G23" s="87">
        <v>46</v>
      </c>
      <c r="H23" s="87">
        <v>260</v>
      </c>
      <c r="I23" s="87">
        <v>4234</v>
      </c>
      <c r="J23" s="87">
        <v>86</v>
      </c>
      <c r="K23" s="87">
        <v>519</v>
      </c>
      <c r="L23" s="87">
        <v>3940</v>
      </c>
      <c r="M23" s="87">
        <v>135</v>
      </c>
      <c r="N23" s="87">
        <v>810</v>
      </c>
      <c r="O23" s="87">
        <v>6976</v>
      </c>
      <c r="P23" s="28">
        <v>249</v>
      </c>
      <c r="Q23" s="28">
        <v>1428</v>
      </c>
      <c r="R23" s="28">
        <v>11441</v>
      </c>
      <c r="S23" s="28">
        <v>26</v>
      </c>
      <c r="T23" s="28">
        <v>169</v>
      </c>
      <c r="U23" s="28">
        <v>4393</v>
      </c>
      <c r="V23" s="28">
        <v>1800</v>
      </c>
      <c r="W23" s="28">
        <v>9392</v>
      </c>
      <c r="X23" s="28">
        <v>55115</v>
      </c>
      <c r="Y23" s="28">
        <v>4</v>
      </c>
      <c r="Z23" s="28">
        <v>29</v>
      </c>
      <c r="AA23" s="28">
        <v>86</v>
      </c>
      <c r="AB23" s="28">
        <v>14</v>
      </c>
      <c r="AC23" s="28">
        <v>85</v>
      </c>
      <c r="AD23" s="28">
        <v>418</v>
      </c>
      <c r="AE23" s="28">
        <v>6</v>
      </c>
      <c r="AF23" s="28">
        <v>30</v>
      </c>
      <c r="AG23" s="28">
        <v>74</v>
      </c>
      <c r="AH23" s="88">
        <v>1</v>
      </c>
    </row>
    <row r="24" spans="1:34" s="65" customFormat="1" ht="10.5">
      <c r="A24" s="86"/>
      <c r="B24" s="74">
        <v>2</v>
      </c>
      <c r="C24" s="75" t="s">
        <v>21</v>
      </c>
      <c r="D24" s="87">
        <v>288</v>
      </c>
      <c r="E24" s="87">
        <v>5637</v>
      </c>
      <c r="F24" s="87">
        <v>43235</v>
      </c>
      <c r="G24" s="87">
        <v>9</v>
      </c>
      <c r="H24" s="87">
        <v>171</v>
      </c>
      <c r="I24" s="87">
        <v>4886</v>
      </c>
      <c r="J24" s="87">
        <v>20</v>
      </c>
      <c r="K24" s="87">
        <v>423</v>
      </c>
      <c r="L24" s="87">
        <v>3340</v>
      </c>
      <c r="M24" s="87">
        <v>25</v>
      </c>
      <c r="N24" s="87">
        <v>554</v>
      </c>
      <c r="O24" s="87">
        <v>5009</v>
      </c>
      <c r="P24" s="28">
        <v>38</v>
      </c>
      <c r="Q24" s="28">
        <v>737</v>
      </c>
      <c r="R24" s="28">
        <v>6764</v>
      </c>
      <c r="S24" s="28">
        <v>4</v>
      </c>
      <c r="T24" s="28">
        <v>75</v>
      </c>
      <c r="U24" s="28">
        <v>840</v>
      </c>
      <c r="V24" s="28">
        <v>185</v>
      </c>
      <c r="W24" s="28">
        <v>3502</v>
      </c>
      <c r="X24" s="28">
        <v>21203</v>
      </c>
      <c r="Y24" s="89">
        <v>0</v>
      </c>
      <c r="Z24" s="89">
        <v>0</v>
      </c>
      <c r="AA24" s="89">
        <v>0</v>
      </c>
      <c r="AB24" s="28">
        <v>7</v>
      </c>
      <c r="AC24" s="28">
        <v>175</v>
      </c>
      <c r="AD24" s="28">
        <v>1193</v>
      </c>
      <c r="AE24" s="87">
        <v>0</v>
      </c>
      <c r="AF24" s="87">
        <v>0</v>
      </c>
      <c r="AG24" s="87">
        <v>0</v>
      </c>
      <c r="AH24" s="88">
        <v>2</v>
      </c>
    </row>
    <row r="25" spans="1:34" s="65" customFormat="1" ht="10.5">
      <c r="A25" s="86"/>
      <c r="B25" s="74">
        <v>3</v>
      </c>
      <c r="C25" s="75" t="s">
        <v>177</v>
      </c>
      <c r="D25" s="87">
        <v>92</v>
      </c>
      <c r="E25" s="87">
        <v>3517</v>
      </c>
      <c r="F25" s="87">
        <v>34247</v>
      </c>
      <c r="G25" s="87">
        <v>4</v>
      </c>
      <c r="H25" s="87">
        <v>176</v>
      </c>
      <c r="I25" s="87">
        <v>2397</v>
      </c>
      <c r="J25" s="87">
        <v>9</v>
      </c>
      <c r="K25" s="87">
        <v>344</v>
      </c>
      <c r="L25" s="87">
        <v>3590</v>
      </c>
      <c r="M25" s="87">
        <v>13</v>
      </c>
      <c r="N25" s="87">
        <v>498</v>
      </c>
      <c r="O25" s="87">
        <v>4993</v>
      </c>
      <c r="P25" s="28">
        <v>14</v>
      </c>
      <c r="Q25" s="28">
        <v>583</v>
      </c>
      <c r="R25" s="28">
        <v>7200</v>
      </c>
      <c r="S25" s="89">
        <v>0</v>
      </c>
      <c r="T25" s="89">
        <v>0</v>
      </c>
      <c r="U25" s="89">
        <v>0</v>
      </c>
      <c r="V25" s="28">
        <v>50</v>
      </c>
      <c r="W25" s="28">
        <v>1843</v>
      </c>
      <c r="X25" s="28">
        <v>15819</v>
      </c>
      <c r="Y25" s="28">
        <v>1</v>
      </c>
      <c r="Z25" s="28">
        <v>43</v>
      </c>
      <c r="AA25" s="28">
        <v>129</v>
      </c>
      <c r="AB25" s="28">
        <v>1</v>
      </c>
      <c r="AC25" s="28">
        <v>30</v>
      </c>
      <c r="AD25" s="28">
        <v>119</v>
      </c>
      <c r="AE25" s="87">
        <v>0</v>
      </c>
      <c r="AF25" s="87">
        <v>0</v>
      </c>
      <c r="AG25" s="87">
        <v>0</v>
      </c>
      <c r="AH25" s="88">
        <v>3</v>
      </c>
    </row>
    <row r="26" spans="1:34" s="65" customFormat="1" ht="10.5">
      <c r="A26" s="86"/>
      <c r="B26" s="74">
        <v>4</v>
      </c>
      <c r="C26" s="75" t="s">
        <v>178</v>
      </c>
      <c r="D26" s="87">
        <v>72</v>
      </c>
      <c r="E26" s="87">
        <v>4877</v>
      </c>
      <c r="F26" s="87">
        <v>55230</v>
      </c>
      <c r="G26" s="87">
        <v>4</v>
      </c>
      <c r="H26" s="87">
        <v>287</v>
      </c>
      <c r="I26" s="87">
        <v>4728</v>
      </c>
      <c r="J26" s="87">
        <v>14</v>
      </c>
      <c r="K26" s="87">
        <v>932</v>
      </c>
      <c r="L26" s="87">
        <v>11324</v>
      </c>
      <c r="M26" s="87">
        <v>6</v>
      </c>
      <c r="N26" s="87">
        <v>383</v>
      </c>
      <c r="O26" s="87">
        <v>6322</v>
      </c>
      <c r="P26" s="28">
        <v>7</v>
      </c>
      <c r="Q26" s="28">
        <v>516</v>
      </c>
      <c r="R26" s="28">
        <v>4972</v>
      </c>
      <c r="S26" s="28">
        <v>3</v>
      </c>
      <c r="T26" s="28">
        <v>213</v>
      </c>
      <c r="U26" s="28">
        <v>4094</v>
      </c>
      <c r="V26" s="28">
        <v>37</v>
      </c>
      <c r="W26" s="28">
        <v>2484</v>
      </c>
      <c r="X26" s="28">
        <v>23394</v>
      </c>
      <c r="Y26" s="89">
        <v>0</v>
      </c>
      <c r="Z26" s="89">
        <v>0</v>
      </c>
      <c r="AA26" s="89">
        <v>0</v>
      </c>
      <c r="AB26" s="28">
        <v>1</v>
      </c>
      <c r="AC26" s="28">
        <v>62</v>
      </c>
      <c r="AD26" s="28">
        <v>396</v>
      </c>
      <c r="AE26" s="87">
        <v>0</v>
      </c>
      <c r="AF26" s="87">
        <v>0</v>
      </c>
      <c r="AG26" s="87">
        <v>0</v>
      </c>
      <c r="AH26" s="88">
        <v>4</v>
      </c>
    </row>
    <row r="27" spans="1:34" s="65" customFormat="1" ht="10.5">
      <c r="A27" s="86"/>
      <c r="B27" s="74">
        <v>5</v>
      </c>
      <c r="C27" s="75" t="s">
        <v>22</v>
      </c>
      <c r="D27" s="87">
        <v>44</v>
      </c>
      <c r="E27" s="87">
        <v>11357</v>
      </c>
      <c r="F27" s="87">
        <v>165793</v>
      </c>
      <c r="G27" s="87">
        <v>12</v>
      </c>
      <c r="H27" s="87">
        <v>4391</v>
      </c>
      <c r="I27" s="87">
        <v>77979</v>
      </c>
      <c r="J27" s="87">
        <v>3</v>
      </c>
      <c r="K27" s="87">
        <v>455</v>
      </c>
      <c r="L27" s="87">
        <v>4169</v>
      </c>
      <c r="M27" s="87">
        <v>6</v>
      </c>
      <c r="N27" s="87">
        <v>1842</v>
      </c>
      <c r="O27" s="87">
        <v>21214</v>
      </c>
      <c r="P27" s="28">
        <v>9</v>
      </c>
      <c r="Q27" s="28">
        <v>2233</v>
      </c>
      <c r="R27" s="28">
        <v>29158</v>
      </c>
      <c r="S27" s="28">
        <v>2</v>
      </c>
      <c r="T27" s="28">
        <v>790</v>
      </c>
      <c r="U27" s="28">
        <v>12635</v>
      </c>
      <c r="V27" s="28">
        <v>11</v>
      </c>
      <c r="W27" s="28">
        <v>1500</v>
      </c>
      <c r="X27" s="28">
        <v>19726</v>
      </c>
      <c r="Y27" s="89">
        <v>0</v>
      </c>
      <c r="Z27" s="89">
        <v>0</v>
      </c>
      <c r="AA27" s="89">
        <v>0</v>
      </c>
      <c r="AB27" s="28">
        <v>1</v>
      </c>
      <c r="AC27" s="28">
        <v>146</v>
      </c>
      <c r="AD27" s="28">
        <v>912</v>
      </c>
      <c r="AE27" s="87">
        <v>0</v>
      </c>
      <c r="AF27" s="87">
        <v>0</v>
      </c>
      <c r="AG27" s="87">
        <v>0</v>
      </c>
      <c r="AH27" s="88">
        <v>5</v>
      </c>
    </row>
    <row r="28" spans="1:34" s="65" customFormat="1" ht="10.5" customHeight="1">
      <c r="A28" s="266" t="s">
        <v>1</v>
      </c>
      <c r="B28" s="266"/>
      <c r="C28" s="267"/>
      <c r="D28" s="87"/>
      <c r="E28" s="87"/>
      <c r="F28" s="87"/>
      <c r="G28" s="87"/>
      <c r="H28" s="87"/>
      <c r="I28" s="87"/>
      <c r="J28" s="87"/>
      <c r="K28" s="87"/>
      <c r="L28" s="87"/>
      <c r="M28" s="87"/>
      <c r="N28" s="87"/>
      <c r="O28" s="87"/>
      <c r="P28" s="28"/>
      <c r="Q28" s="28"/>
      <c r="R28" s="28"/>
      <c r="S28" s="28"/>
      <c r="T28" s="28"/>
      <c r="U28" s="28"/>
      <c r="V28" s="28"/>
      <c r="W28" s="28"/>
      <c r="X28" s="28"/>
      <c r="Y28" s="28"/>
      <c r="Z28" s="28"/>
      <c r="AA28" s="28"/>
      <c r="AB28" s="28"/>
      <c r="AC28" s="28"/>
      <c r="AD28" s="28"/>
      <c r="AE28" s="87"/>
      <c r="AF28" s="28"/>
      <c r="AG28" s="29"/>
      <c r="AH28" s="84" t="s">
        <v>1</v>
      </c>
    </row>
    <row r="29" spans="1:34" s="65" customFormat="1" ht="10.5">
      <c r="A29" s="74"/>
      <c r="B29" s="74">
        <v>1</v>
      </c>
      <c r="C29" s="75" t="s">
        <v>20</v>
      </c>
      <c r="D29" s="87">
        <v>210</v>
      </c>
      <c r="E29" s="87">
        <v>1656</v>
      </c>
      <c r="F29" s="87">
        <v>10684</v>
      </c>
      <c r="G29" s="89">
        <v>0</v>
      </c>
      <c r="H29" s="89">
        <v>0</v>
      </c>
      <c r="I29" s="89">
        <v>0</v>
      </c>
      <c r="J29" s="87">
        <v>4</v>
      </c>
      <c r="K29" s="87">
        <v>37</v>
      </c>
      <c r="L29" s="87">
        <v>261</v>
      </c>
      <c r="M29" s="87">
        <v>5</v>
      </c>
      <c r="N29" s="87">
        <v>51</v>
      </c>
      <c r="O29" s="87">
        <v>864</v>
      </c>
      <c r="P29" s="28">
        <v>19</v>
      </c>
      <c r="Q29" s="28">
        <v>161</v>
      </c>
      <c r="R29" s="28">
        <v>2010</v>
      </c>
      <c r="S29" s="28">
        <v>7</v>
      </c>
      <c r="T29" s="28">
        <v>64</v>
      </c>
      <c r="U29" s="28">
        <v>1490</v>
      </c>
      <c r="V29" s="28">
        <v>171</v>
      </c>
      <c r="W29" s="28">
        <v>1310</v>
      </c>
      <c r="X29" s="28">
        <v>5970</v>
      </c>
      <c r="Y29" s="28">
        <v>3</v>
      </c>
      <c r="Z29" s="28">
        <v>25</v>
      </c>
      <c r="AA29" s="28">
        <v>72</v>
      </c>
      <c r="AB29" s="87">
        <v>0</v>
      </c>
      <c r="AC29" s="87">
        <v>0</v>
      </c>
      <c r="AD29" s="87">
        <v>0</v>
      </c>
      <c r="AE29" s="87">
        <v>1</v>
      </c>
      <c r="AF29" s="28">
        <v>8</v>
      </c>
      <c r="AG29" s="28">
        <v>17</v>
      </c>
      <c r="AH29" s="88">
        <v>1</v>
      </c>
    </row>
    <row r="30" spans="1:34" s="65" customFormat="1" ht="10.5">
      <c r="A30" s="74"/>
      <c r="B30" s="74">
        <v>2</v>
      </c>
      <c r="C30" s="75" t="s">
        <v>21</v>
      </c>
      <c r="D30" s="87">
        <v>128</v>
      </c>
      <c r="E30" s="87">
        <v>2534</v>
      </c>
      <c r="F30" s="87">
        <v>19715</v>
      </c>
      <c r="G30" s="87">
        <v>3</v>
      </c>
      <c r="H30" s="87">
        <v>60</v>
      </c>
      <c r="I30" s="87">
        <v>2075</v>
      </c>
      <c r="J30" s="87">
        <v>11</v>
      </c>
      <c r="K30" s="87">
        <v>248</v>
      </c>
      <c r="L30" s="87">
        <v>1892</v>
      </c>
      <c r="M30" s="87">
        <v>17</v>
      </c>
      <c r="N30" s="87">
        <v>398</v>
      </c>
      <c r="O30" s="87">
        <v>3736</v>
      </c>
      <c r="P30" s="28">
        <v>21</v>
      </c>
      <c r="Q30" s="28">
        <v>422</v>
      </c>
      <c r="R30" s="28">
        <v>4284</v>
      </c>
      <c r="S30" s="28">
        <v>1</v>
      </c>
      <c r="T30" s="28">
        <v>17</v>
      </c>
      <c r="U30" s="28">
        <v>34</v>
      </c>
      <c r="V30" s="28">
        <v>69</v>
      </c>
      <c r="W30" s="28">
        <v>1233</v>
      </c>
      <c r="X30" s="28">
        <v>6601</v>
      </c>
      <c r="Y30" s="89">
        <v>0</v>
      </c>
      <c r="Z30" s="89">
        <v>0</v>
      </c>
      <c r="AA30" s="89">
        <v>0</v>
      </c>
      <c r="AB30" s="28">
        <v>6</v>
      </c>
      <c r="AC30" s="28">
        <v>156</v>
      </c>
      <c r="AD30" s="28">
        <v>1093</v>
      </c>
      <c r="AE30" s="87">
        <v>0</v>
      </c>
      <c r="AF30" s="87">
        <v>0</v>
      </c>
      <c r="AG30" s="87">
        <v>0</v>
      </c>
      <c r="AH30" s="88">
        <v>2</v>
      </c>
    </row>
    <row r="31" spans="1:34" s="65" customFormat="1" ht="10.5">
      <c r="A31" s="74"/>
      <c r="B31" s="74">
        <v>3</v>
      </c>
      <c r="C31" s="75" t="s">
        <v>177</v>
      </c>
      <c r="D31" s="87">
        <v>56</v>
      </c>
      <c r="E31" s="87">
        <v>2178</v>
      </c>
      <c r="F31" s="87">
        <v>21567</v>
      </c>
      <c r="G31" s="87">
        <v>1</v>
      </c>
      <c r="H31" s="87">
        <v>35</v>
      </c>
      <c r="I31" s="87">
        <v>801</v>
      </c>
      <c r="J31" s="87">
        <v>6</v>
      </c>
      <c r="K31" s="87">
        <v>240</v>
      </c>
      <c r="L31" s="87">
        <v>2457</v>
      </c>
      <c r="M31" s="87">
        <v>9</v>
      </c>
      <c r="N31" s="87">
        <v>351</v>
      </c>
      <c r="O31" s="87">
        <v>3484</v>
      </c>
      <c r="P31" s="28">
        <v>11</v>
      </c>
      <c r="Q31" s="28">
        <v>459</v>
      </c>
      <c r="R31" s="28">
        <v>5363</v>
      </c>
      <c r="S31" s="89">
        <v>0</v>
      </c>
      <c r="T31" s="89">
        <v>0</v>
      </c>
      <c r="U31" s="89">
        <v>0</v>
      </c>
      <c r="V31" s="28">
        <v>27</v>
      </c>
      <c r="W31" s="28">
        <v>1020</v>
      </c>
      <c r="X31" s="28">
        <v>9214</v>
      </c>
      <c r="Y31" s="28">
        <v>1</v>
      </c>
      <c r="Z31" s="28">
        <v>43</v>
      </c>
      <c r="AA31" s="28">
        <v>129</v>
      </c>
      <c r="AB31" s="28">
        <v>1</v>
      </c>
      <c r="AC31" s="28">
        <v>30</v>
      </c>
      <c r="AD31" s="28">
        <v>119</v>
      </c>
      <c r="AE31" s="87">
        <v>0</v>
      </c>
      <c r="AF31" s="87">
        <v>0</v>
      </c>
      <c r="AG31" s="87">
        <v>0</v>
      </c>
      <c r="AH31" s="88">
        <v>3</v>
      </c>
    </row>
    <row r="32" spans="1:34" s="65" customFormat="1" ht="10.5">
      <c r="A32" s="74"/>
      <c r="B32" s="74">
        <v>4</v>
      </c>
      <c r="C32" s="75" t="s">
        <v>178</v>
      </c>
      <c r="D32" s="87">
        <v>46</v>
      </c>
      <c r="E32" s="87">
        <v>3151</v>
      </c>
      <c r="F32" s="89">
        <v>42305</v>
      </c>
      <c r="G32" s="87">
        <v>2</v>
      </c>
      <c r="H32" s="87">
        <v>153</v>
      </c>
      <c r="I32" s="87">
        <v>4252</v>
      </c>
      <c r="J32" s="87">
        <v>9</v>
      </c>
      <c r="K32" s="87">
        <v>586</v>
      </c>
      <c r="L32" s="87">
        <v>7749</v>
      </c>
      <c r="M32" s="87">
        <v>6</v>
      </c>
      <c r="N32" s="87">
        <v>383</v>
      </c>
      <c r="O32" s="87">
        <v>6322</v>
      </c>
      <c r="P32" s="28">
        <v>4</v>
      </c>
      <c r="Q32" s="28">
        <v>271</v>
      </c>
      <c r="R32" s="28">
        <v>2209</v>
      </c>
      <c r="S32" s="28">
        <v>3</v>
      </c>
      <c r="T32" s="28">
        <v>214</v>
      </c>
      <c r="U32" s="28">
        <v>4094</v>
      </c>
      <c r="V32" s="28">
        <v>21</v>
      </c>
      <c r="W32" s="28">
        <v>1482</v>
      </c>
      <c r="X32" s="28">
        <v>17283</v>
      </c>
      <c r="Y32" s="89">
        <v>0</v>
      </c>
      <c r="Z32" s="89">
        <v>0</v>
      </c>
      <c r="AA32" s="89">
        <v>0</v>
      </c>
      <c r="AB32" s="28">
        <v>1</v>
      </c>
      <c r="AC32" s="28">
        <v>62</v>
      </c>
      <c r="AD32" s="28">
        <v>396</v>
      </c>
      <c r="AE32" s="87">
        <v>0</v>
      </c>
      <c r="AF32" s="87">
        <v>0</v>
      </c>
      <c r="AG32" s="87">
        <v>0</v>
      </c>
      <c r="AH32" s="88">
        <v>4</v>
      </c>
    </row>
    <row r="33" spans="1:34" s="65" customFormat="1" ht="10.5">
      <c r="A33" s="74"/>
      <c r="B33" s="74">
        <v>5</v>
      </c>
      <c r="C33" s="75" t="s">
        <v>22</v>
      </c>
      <c r="D33" s="87">
        <v>31</v>
      </c>
      <c r="E33" s="87">
        <v>9014</v>
      </c>
      <c r="F33" s="87">
        <v>143323</v>
      </c>
      <c r="G33" s="87">
        <v>9</v>
      </c>
      <c r="H33" s="87">
        <v>4017</v>
      </c>
      <c r="I33" s="87">
        <v>74661</v>
      </c>
      <c r="J33" s="87">
        <v>2</v>
      </c>
      <c r="K33" s="87">
        <v>267</v>
      </c>
      <c r="L33" s="87">
        <v>2715</v>
      </c>
      <c r="M33" s="87">
        <v>4</v>
      </c>
      <c r="N33" s="87">
        <v>1148</v>
      </c>
      <c r="O33" s="87">
        <v>15240</v>
      </c>
      <c r="P33" s="28">
        <v>9</v>
      </c>
      <c r="Q33" s="28">
        <v>2233</v>
      </c>
      <c r="R33" s="28">
        <v>29158</v>
      </c>
      <c r="S33" s="28">
        <v>1</v>
      </c>
      <c r="T33" s="28">
        <v>475</v>
      </c>
      <c r="U33" s="28">
        <v>7611</v>
      </c>
      <c r="V33" s="28">
        <v>5</v>
      </c>
      <c r="W33" s="28">
        <v>728</v>
      </c>
      <c r="X33" s="28">
        <v>13026</v>
      </c>
      <c r="Y33" s="89">
        <v>0</v>
      </c>
      <c r="Z33" s="89">
        <v>0</v>
      </c>
      <c r="AA33" s="89">
        <v>0</v>
      </c>
      <c r="AB33" s="28">
        <v>1</v>
      </c>
      <c r="AC33" s="28">
        <v>146</v>
      </c>
      <c r="AD33" s="28">
        <v>912</v>
      </c>
      <c r="AE33" s="87">
        <v>0</v>
      </c>
      <c r="AF33" s="87">
        <v>0</v>
      </c>
      <c r="AG33" s="87">
        <v>0</v>
      </c>
      <c r="AH33" s="88">
        <v>5</v>
      </c>
    </row>
    <row r="34" spans="1:34" s="65" customFormat="1" ht="10.5" customHeight="1">
      <c r="A34" s="266" t="s">
        <v>2</v>
      </c>
      <c r="B34" s="266"/>
      <c r="C34" s="267"/>
      <c r="D34" s="87"/>
      <c r="E34" s="87"/>
      <c r="F34" s="87"/>
      <c r="G34" s="87"/>
      <c r="H34" s="87"/>
      <c r="I34" s="87"/>
      <c r="J34" s="87"/>
      <c r="K34" s="87"/>
      <c r="L34" s="87"/>
      <c r="M34" s="87"/>
      <c r="N34" s="87"/>
      <c r="O34" s="87"/>
      <c r="P34" s="28"/>
      <c r="Q34" s="28"/>
      <c r="R34" s="28"/>
      <c r="S34" s="28"/>
      <c r="T34" s="28"/>
      <c r="U34" s="28"/>
      <c r="V34" s="28"/>
      <c r="W34" s="28"/>
      <c r="X34" s="28"/>
      <c r="Y34" s="28"/>
      <c r="Z34" s="28"/>
      <c r="AA34" s="28"/>
      <c r="AB34" s="28"/>
      <c r="AC34" s="28"/>
      <c r="AD34" s="28"/>
      <c r="AE34" s="87"/>
      <c r="AF34" s="28"/>
      <c r="AG34" s="29"/>
      <c r="AH34" s="90" t="s">
        <v>2</v>
      </c>
    </row>
    <row r="35" spans="1:34" s="65" customFormat="1" ht="10.5">
      <c r="A35" s="74"/>
      <c r="B35" s="74">
        <v>1</v>
      </c>
      <c r="C35" s="75" t="s">
        <v>20</v>
      </c>
      <c r="D35" s="87">
        <v>2072</v>
      </c>
      <c r="E35" s="87">
        <v>10650</v>
      </c>
      <c r="F35" s="87">
        <v>75128</v>
      </c>
      <c r="G35" s="87">
        <v>46</v>
      </c>
      <c r="H35" s="87">
        <v>260</v>
      </c>
      <c r="I35" s="87">
        <v>4234</v>
      </c>
      <c r="J35" s="87">
        <v>81</v>
      </c>
      <c r="K35" s="87">
        <v>480</v>
      </c>
      <c r="L35" s="87">
        <v>3668</v>
      </c>
      <c r="M35" s="87">
        <v>127</v>
      </c>
      <c r="N35" s="87">
        <v>741</v>
      </c>
      <c r="O35" s="87">
        <v>6104</v>
      </c>
      <c r="P35" s="28">
        <v>229</v>
      </c>
      <c r="Q35" s="28">
        <v>1264</v>
      </c>
      <c r="R35" s="28">
        <v>9428</v>
      </c>
      <c r="S35" s="28">
        <v>19</v>
      </c>
      <c r="T35" s="28">
        <v>105</v>
      </c>
      <c r="U35" s="28">
        <v>2903</v>
      </c>
      <c r="V35" s="28">
        <v>1550</v>
      </c>
      <c r="W35" s="28">
        <v>7689</v>
      </c>
      <c r="X35" s="28">
        <v>48302</v>
      </c>
      <c r="Y35" s="28">
        <v>1</v>
      </c>
      <c r="Z35" s="28">
        <v>4</v>
      </c>
      <c r="AA35" s="28">
        <v>14</v>
      </c>
      <c r="AB35" s="28">
        <v>14</v>
      </c>
      <c r="AC35" s="28">
        <v>85</v>
      </c>
      <c r="AD35" s="28">
        <v>418</v>
      </c>
      <c r="AE35" s="87">
        <v>5</v>
      </c>
      <c r="AF35" s="28">
        <v>22</v>
      </c>
      <c r="AG35" s="28">
        <v>57</v>
      </c>
      <c r="AH35" s="88">
        <v>1</v>
      </c>
    </row>
    <row r="36" spans="1:34" s="65" customFormat="1" ht="10.5">
      <c r="A36" s="74"/>
      <c r="B36" s="74">
        <v>2</v>
      </c>
      <c r="C36" s="75" t="s">
        <v>21</v>
      </c>
      <c r="D36" s="87">
        <v>153</v>
      </c>
      <c r="E36" s="87">
        <v>2976</v>
      </c>
      <c r="F36" s="87">
        <v>23289</v>
      </c>
      <c r="G36" s="87">
        <v>6</v>
      </c>
      <c r="H36" s="87">
        <v>111</v>
      </c>
      <c r="I36" s="87">
        <v>2811</v>
      </c>
      <c r="J36" s="87">
        <v>9</v>
      </c>
      <c r="K36" s="87">
        <v>175</v>
      </c>
      <c r="L36" s="87">
        <v>1448</v>
      </c>
      <c r="M36" s="87">
        <v>8</v>
      </c>
      <c r="N36" s="87">
        <v>156</v>
      </c>
      <c r="O36" s="87">
        <v>1273</v>
      </c>
      <c r="P36" s="28">
        <v>17</v>
      </c>
      <c r="Q36" s="28">
        <v>315</v>
      </c>
      <c r="R36" s="28">
        <v>2479</v>
      </c>
      <c r="S36" s="28">
        <v>3</v>
      </c>
      <c r="T36" s="28">
        <v>58</v>
      </c>
      <c r="U36" s="28">
        <v>806</v>
      </c>
      <c r="V36" s="28">
        <v>109</v>
      </c>
      <c r="W36" s="28">
        <v>2142</v>
      </c>
      <c r="X36" s="28">
        <v>14372</v>
      </c>
      <c r="Y36" s="89">
        <v>0</v>
      </c>
      <c r="Z36" s="89">
        <v>0</v>
      </c>
      <c r="AA36" s="89">
        <v>0</v>
      </c>
      <c r="AB36" s="28">
        <v>1</v>
      </c>
      <c r="AC36" s="28">
        <v>19</v>
      </c>
      <c r="AD36" s="28">
        <v>100</v>
      </c>
      <c r="AE36" s="87">
        <v>0</v>
      </c>
      <c r="AF36" s="87">
        <v>0</v>
      </c>
      <c r="AG36" s="87">
        <v>0</v>
      </c>
      <c r="AH36" s="88">
        <v>2</v>
      </c>
    </row>
    <row r="37" spans="1:34" s="65" customFormat="1" ht="10.5">
      <c r="A37" s="74"/>
      <c r="B37" s="74">
        <v>3</v>
      </c>
      <c r="C37" s="75" t="s">
        <v>177</v>
      </c>
      <c r="D37" s="87">
        <v>36</v>
      </c>
      <c r="E37" s="87">
        <v>1339</v>
      </c>
      <c r="F37" s="87">
        <v>12680</v>
      </c>
      <c r="G37" s="87">
        <v>3</v>
      </c>
      <c r="H37" s="87">
        <v>141</v>
      </c>
      <c r="I37" s="87">
        <v>1596</v>
      </c>
      <c r="J37" s="87">
        <v>3</v>
      </c>
      <c r="K37" s="87">
        <v>104</v>
      </c>
      <c r="L37" s="87">
        <v>1133</v>
      </c>
      <c r="M37" s="87">
        <v>4</v>
      </c>
      <c r="N37" s="87">
        <v>147</v>
      </c>
      <c r="O37" s="87">
        <v>1508</v>
      </c>
      <c r="P37" s="28">
        <v>3</v>
      </c>
      <c r="Q37" s="28">
        <v>125</v>
      </c>
      <c r="R37" s="28">
        <v>1838</v>
      </c>
      <c r="S37" s="89">
        <v>0</v>
      </c>
      <c r="T37" s="89">
        <v>0</v>
      </c>
      <c r="U37" s="89">
        <v>0</v>
      </c>
      <c r="V37" s="28">
        <v>23</v>
      </c>
      <c r="W37" s="28">
        <v>822</v>
      </c>
      <c r="X37" s="28">
        <v>6605</v>
      </c>
      <c r="Y37" s="89">
        <v>0</v>
      </c>
      <c r="Z37" s="89">
        <v>0</v>
      </c>
      <c r="AA37" s="89">
        <v>0</v>
      </c>
      <c r="AB37" s="87">
        <v>0</v>
      </c>
      <c r="AC37" s="87">
        <v>0</v>
      </c>
      <c r="AD37" s="87">
        <v>0</v>
      </c>
      <c r="AE37" s="87">
        <v>0</v>
      </c>
      <c r="AF37" s="87">
        <v>0</v>
      </c>
      <c r="AG37" s="87">
        <v>0</v>
      </c>
      <c r="AH37" s="88">
        <v>3</v>
      </c>
    </row>
    <row r="38" spans="1:34" s="65" customFormat="1" ht="10.5">
      <c r="A38" s="74"/>
      <c r="B38" s="74">
        <v>4</v>
      </c>
      <c r="C38" s="75" t="s">
        <v>178</v>
      </c>
      <c r="D38" s="87">
        <v>25</v>
      </c>
      <c r="E38" s="87">
        <v>1664</v>
      </c>
      <c r="F38" s="87">
        <v>12801</v>
      </c>
      <c r="G38" s="87">
        <v>2</v>
      </c>
      <c r="H38" s="87">
        <v>134</v>
      </c>
      <c r="I38" s="87">
        <v>476</v>
      </c>
      <c r="J38" s="87">
        <v>5</v>
      </c>
      <c r="K38" s="87">
        <v>345</v>
      </c>
      <c r="L38" s="87">
        <v>3575</v>
      </c>
      <c r="M38" s="87">
        <v>0</v>
      </c>
      <c r="N38" s="87">
        <v>0</v>
      </c>
      <c r="O38" s="87">
        <v>0</v>
      </c>
      <c r="P38" s="28">
        <v>3</v>
      </c>
      <c r="Q38" s="28">
        <v>244</v>
      </c>
      <c r="R38" s="28">
        <v>2763</v>
      </c>
      <c r="S38" s="89">
        <v>0</v>
      </c>
      <c r="T38" s="89">
        <v>0</v>
      </c>
      <c r="U38" s="89">
        <v>0</v>
      </c>
      <c r="V38" s="28">
        <v>15</v>
      </c>
      <c r="W38" s="28">
        <v>941</v>
      </c>
      <c r="X38" s="28">
        <v>5987</v>
      </c>
      <c r="Y38" s="89">
        <v>0</v>
      </c>
      <c r="Z38" s="89">
        <v>0</v>
      </c>
      <c r="AA38" s="89">
        <v>0</v>
      </c>
      <c r="AB38" s="87">
        <v>0</v>
      </c>
      <c r="AC38" s="87">
        <v>0</v>
      </c>
      <c r="AD38" s="87">
        <v>0</v>
      </c>
      <c r="AE38" s="87">
        <v>0</v>
      </c>
      <c r="AF38" s="87">
        <v>0</v>
      </c>
      <c r="AG38" s="87">
        <v>0</v>
      </c>
      <c r="AH38" s="88">
        <v>4</v>
      </c>
    </row>
    <row r="39" spans="1:34" s="65" customFormat="1" ht="10.5">
      <c r="A39" s="74"/>
      <c r="B39" s="74">
        <v>5</v>
      </c>
      <c r="C39" s="75" t="s">
        <v>22</v>
      </c>
      <c r="D39" s="87">
        <v>13</v>
      </c>
      <c r="E39" s="87">
        <v>2342</v>
      </c>
      <c r="F39" s="87">
        <v>22470</v>
      </c>
      <c r="G39" s="87">
        <v>3</v>
      </c>
      <c r="H39" s="87">
        <v>374</v>
      </c>
      <c r="I39" s="87">
        <v>3318</v>
      </c>
      <c r="J39" s="87">
        <v>1</v>
      </c>
      <c r="K39" s="87">
        <v>188</v>
      </c>
      <c r="L39" s="87">
        <v>1454</v>
      </c>
      <c r="M39" s="87">
        <v>2</v>
      </c>
      <c r="N39" s="87">
        <v>694</v>
      </c>
      <c r="O39" s="87">
        <v>5975</v>
      </c>
      <c r="P39" s="89">
        <v>0</v>
      </c>
      <c r="Q39" s="89">
        <v>0</v>
      </c>
      <c r="R39" s="89">
        <v>0</v>
      </c>
      <c r="S39" s="28">
        <v>1</v>
      </c>
      <c r="T39" s="28">
        <v>314</v>
      </c>
      <c r="U39" s="28">
        <v>5024</v>
      </c>
      <c r="V39" s="28">
        <v>6</v>
      </c>
      <c r="W39" s="28">
        <v>772</v>
      </c>
      <c r="X39" s="28">
        <v>6699</v>
      </c>
      <c r="Y39" s="89">
        <v>0</v>
      </c>
      <c r="Z39" s="89">
        <v>0</v>
      </c>
      <c r="AA39" s="89">
        <v>0</v>
      </c>
      <c r="AB39" s="87">
        <v>0</v>
      </c>
      <c r="AC39" s="87">
        <v>0</v>
      </c>
      <c r="AD39" s="87">
        <v>0</v>
      </c>
      <c r="AE39" s="87">
        <v>0</v>
      </c>
      <c r="AF39" s="87">
        <v>0</v>
      </c>
      <c r="AG39" s="87">
        <v>0</v>
      </c>
      <c r="AH39" s="88">
        <v>5</v>
      </c>
    </row>
    <row r="40" spans="1:34" s="65" customFormat="1" ht="10.5" customHeight="1">
      <c r="A40" s="266" t="s">
        <v>3</v>
      </c>
      <c r="B40" s="266"/>
      <c r="C40" s="267"/>
      <c r="D40" s="87"/>
      <c r="E40" s="87"/>
      <c r="F40" s="87"/>
      <c r="G40" s="87"/>
      <c r="H40" s="87"/>
      <c r="I40" s="87"/>
      <c r="J40" s="87"/>
      <c r="K40" s="87"/>
      <c r="L40" s="87"/>
      <c r="M40" s="87"/>
      <c r="N40" s="87"/>
      <c r="O40" s="87"/>
      <c r="P40" s="28"/>
      <c r="Q40" s="28"/>
      <c r="R40" s="28"/>
      <c r="S40" s="28"/>
      <c r="T40" s="28"/>
      <c r="U40" s="28"/>
      <c r="V40" s="28"/>
      <c r="W40" s="28"/>
      <c r="X40" s="28"/>
      <c r="Y40" s="28"/>
      <c r="Z40" s="28"/>
      <c r="AA40" s="28"/>
      <c r="AB40" s="28"/>
      <c r="AC40" s="28"/>
      <c r="AD40" s="28"/>
      <c r="AE40" s="87"/>
      <c r="AF40" s="28"/>
      <c r="AG40" s="29"/>
      <c r="AH40" s="84" t="s">
        <v>3</v>
      </c>
    </row>
    <row r="41" spans="1:34" s="65" customFormat="1" ht="10.5">
      <c r="A41" s="74"/>
      <c r="B41" s="74">
        <v>1</v>
      </c>
      <c r="C41" s="75" t="s">
        <v>20</v>
      </c>
      <c r="D41" s="87">
        <v>22</v>
      </c>
      <c r="E41" s="87">
        <v>88</v>
      </c>
      <c r="F41" s="87">
        <v>307</v>
      </c>
      <c r="G41" s="89">
        <v>0</v>
      </c>
      <c r="H41" s="89">
        <v>0</v>
      </c>
      <c r="I41" s="89">
        <v>0</v>
      </c>
      <c r="J41" s="89">
        <v>0</v>
      </c>
      <c r="K41" s="89">
        <v>0</v>
      </c>
      <c r="L41" s="89">
        <v>0</v>
      </c>
      <c r="M41" s="89">
        <v>0</v>
      </c>
      <c r="N41" s="89">
        <v>0</v>
      </c>
      <c r="O41" s="89">
        <v>0</v>
      </c>
      <c r="P41" s="89">
        <v>0</v>
      </c>
      <c r="Q41" s="89">
        <v>0</v>
      </c>
      <c r="R41" s="89">
        <v>0</v>
      </c>
      <c r="S41" s="89">
        <v>0</v>
      </c>
      <c r="T41" s="89">
        <v>0</v>
      </c>
      <c r="U41" s="89">
        <v>0</v>
      </c>
      <c r="V41" s="28">
        <v>22</v>
      </c>
      <c r="W41" s="28">
        <v>88</v>
      </c>
      <c r="X41" s="28">
        <v>307</v>
      </c>
      <c r="Y41" s="89">
        <v>0</v>
      </c>
      <c r="Z41" s="89">
        <v>0</v>
      </c>
      <c r="AA41" s="89">
        <v>0</v>
      </c>
      <c r="AB41" s="87">
        <v>0</v>
      </c>
      <c r="AC41" s="87">
        <v>0</v>
      </c>
      <c r="AD41" s="87">
        <v>0</v>
      </c>
      <c r="AE41" s="87">
        <v>0</v>
      </c>
      <c r="AF41" s="87">
        <v>0</v>
      </c>
      <c r="AG41" s="87">
        <v>0</v>
      </c>
      <c r="AH41" s="88">
        <v>1</v>
      </c>
    </row>
    <row r="42" spans="1:34" s="65" customFormat="1" ht="10.5">
      <c r="A42" s="74"/>
      <c r="B42" s="74">
        <v>2</v>
      </c>
      <c r="C42" s="75" t="s">
        <v>23</v>
      </c>
      <c r="D42" s="87">
        <v>1</v>
      </c>
      <c r="E42" s="87">
        <v>17</v>
      </c>
      <c r="F42" s="87">
        <v>104</v>
      </c>
      <c r="G42" s="89">
        <v>0</v>
      </c>
      <c r="H42" s="89">
        <v>0</v>
      </c>
      <c r="I42" s="89">
        <v>0</v>
      </c>
      <c r="J42" s="89">
        <v>0</v>
      </c>
      <c r="K42" s="89">
        <v>0</v>
      </c>
      <c r="L42" s="89">
        <v>0</v>
      </c>
      <c r="M42" s="89">
        <v>0</v>
      </c>
      <c r="N42" s="89">
        <v>0</v>
      </c>
      <c r="O42" s="89">
        <v>0</v>
      </c>
      <c r="P42" s="89">
        <v>0</v>
      </c>
      <c r="Q42" s="89">
        <v>0</v>
      </c>
      <c r="R42" s="89">
        <v>0</v>
      </c>
      <c r="S42" s="89">
        <v>0</v>
      </c>
      <c r="T42" s="89">
        <v>0</v>
      </c>
      <c r="U42" s="89">
        <v>0</v>
      </c>
      <c r="V42" s="28">
        <v>1</v>
      </c>
      <c r="W42" s="28">
        <v>17</v>
      </c>
      <c r="X42" s="28">
        <v>104</v>
      </c>
      <c r="Y42" s="89">
        <v>0</v>
      </c>
      <c r="Z42" s="89">
        <v>0</v>
      </c>
      <c r="AA42" s="89">
        <v>0</v>
      </c>
      <c r="AB42" s="87">
        <v>0</v>
      </c>
      <c r="AC42" s="87">
        <v>0</v>
      </c>
      <c r="AD42" s="87">
        <v>0</v>
      </c>
      <c r="AE42" s="87">
        <v>0</v>
      </c>
      <c r="AF42" s="87">
        <v>0</v>
      </c>
      <c r="AG42" s="87">
        <v>0</v>
      </c>
      <c r="AH42" s="88">
        <v>2</v>
      </c>
    </row>
    <row r="43" spans="1:34" s="65" customFormat="1" ht="10.5" customHeight="1">
      <c r="A43" s="266" t="s">
        <v>4</v>
      </c>
      <c r="B43" s="266"/>
      <c r="C43" s="267"/>
      <c r="D43" s="87"/>
      <c r="E43" s="87"/>
      <c r="F43" s="87"/>
      <c r="G43" s="87"/>
      <c r="H43" s="87"/>
      <c r="I43" s="87"/>
      <c r="J43" s="87"/>
      <c r="K43" s="87"/>
      <c r="L43" s="87"/>
      <c r="M43" s="87"/>
      <c r="N43" s="87"/>
      <c r="O43" s="87"/>
      <c r="P43" s="28"/>
      <c r="Q43" s="28"/>
      <c r="R43" s="28"/>
      <c r="S43" s="28"/>
      <c r="T43" s="28"/>
      <c r="U43" s="28"/>
      <c r="V43" s="28"/>
      <c r="W43" s="28"/>
      <c r="X43" s="28"/>
      <c r="Y43" s="28"/>
      <c r="Z43" s="28"/>
      <c r="AA43" s="28"/>
      <c r="AB43" s="28"/>
      <c r="AC43" s="28"/>
      <c r="AD43" s="28"/>
      <c r="AE43" s="87"/>
      <c r="AF43" s="28"/>
      <c r="AG43" s="29"/>
      <c r="AH43" s="84" t="s">
        <v>4</v>
      </c>
    </row>
    <row r="44" spans="1:34" s="65" customFormat="1" ht="10.5">
      <c r="A44" s="74"/>
      <c r="B44" s="74">
        <v>1</v>
      </c>
      <c r="C44" s="75" t="s">
        <v>20</v>
      </c>
      <c r="D44" s="87">
        <v>62</v>
      </c>
      <c r="E44" s="87">
        <v>329</v>
      </c>
      <c r="F44" s="87">
        <v>558</v>
      </c>
      <c r="G44" s="89">
        <v>0</v>
      </c>
      <c r="H44" s="89">
        <v>0</v>
      </c>
      <c r="I44" s="89">
        <v>0</v>
      </c>
      <c r="J44" s="87">
        <v>1</v>
      </c>
      <c r="K44" s="87">
        <v>3</v>
      </c>
      <c r="L44" s="87">
        <v>11</v>
      </c>
      <c r="M44" s="87">
        <v>3</v>
      </c>
      <c r="N44" s="87">
        <v>18</v>
      </c>
      <c r="O44" s="87">
        <v>8</v>
      </c>
      <c r="P44" s="28">
        <v>1</v>
      </c>
      <c r="Q44" s="28">
        <v>3</v>
      </c>
      <c r="R44" s="28">
        <v>3</v>
      </c>
      <c r="S44" s="89">
        <v>0</v>
      </c>
      <c r="T44" s="89">
        <v>0</v>
      </c>
      <c r="U44" s="89">
        <v>0</v>
      </c>
      <c r="V44" s="28">
        <v>57</v>
      </c>
      <c r="W44" s="28">
        <v>305</v>
      </c>
      <c r="X44" s="28">
        <v>536</v>
      </c>
      <c r="Y44" s="89">
        <v>0</v>
      </c>
      <c r="Z44" s="89">
        <v>0</v>
      </c>
      <c r="AA44" s="89">
        <v>0</v>
      </c>
      <c r="AB44" s="87">
        <v>0</v>
      </c>
      <c r="AC44" s="87">
        <v>0</v>
      </c>
      <c r="AD44" s="87">
        <v>0</v>
      </c>
      <c r="AE44" s="87">
        <v>0</v>
      </c>
      <c r="AF44" s="87">
        <v>0</v>
      </c>
      <c r="AG44" s="87">
        <v>0</v>
      </c>
      <c r="AH44" s="88">
        <v>1</v>
      </c>
    </row>
    <row r="45" spans="1:34" s="65" customFormat="1" ht="10.5">
      <c r="A45" s="74"/>
      <c r="B45" s="74">
        <v>2</v>
      </c>
      <c r="C45" s="75" t="s">
        <v>179</v>
      </c>
      <c r="D45" s="87">
        <v>7</v>
      </c>
      <c r="E45" s="87">
        <v>172</v>
      </c>
      <c r="F45" s="87">
        <v>251</v>
      </c>
      <c r="G45" s="89">
        <v>0</v>
      </c>
      <c r="H45" s="89">
        <v>0</v>
      </c>
      <c r="I45" s="89">
        <v>0</v>
      </c>
      <c r="J45" s="89">
        <v>0</v>
      </c>
      <c r="K45" s="89">
        <v>0</v>
      </c>
      <c r="L45" s="89">
        <v>0</v>
      </c>
      <c r="M45" s="89">
        <v>0</v>
      </c>
      <c r="N45" s="89">
        <v>0</v>
      </c>
      <c r="O45" s="89">
        <v>0</v>
      </c>
      <c r="P45" s="89">
        <v>0</v>
      </c>
      <c r="Q45" s="89">
        <v>0</v>
      </c>
      <c r="R45" s="89">
        <v>0</v>
      </c>
      <c r="S45" s="89">
        <v>0</v>
      </c>
      <c r="T45" s="89">
        <v>0</v>
      </c>
      <c r="U45" s="89">
        <v>0</v>
      </c>
      <c r="V45" s="28">
        <v>7</v>
      </c>
      <c r="W45" s="28">
        <v>172</v>
      </c>
      <c r="X45" s="28">
        <v>251</v>
      </c>
      <c r="Y45" s="89">
        <v>0</v>
      </c>
      <c r="Z45" s="89">
        <v>0</v>
      </c>
      <c r="AA45" s="89">
        <v>0</v>
      </c>
      <c r="AB45" s="87">
        <v>0</v>
      </c>
      <c r="AC45" s="87">
        <v>0</v>
      </c>
      <c r="AD45" s="87">
        <v>0</v>
      </c>
      <c r="AE45" s="87">
        <v>0</v>
      </c>
      <c r="AF45" s="87">
        <v>0</v>
      </c>
      <c r="AG45" s="87">
        <v>0</v>
      </c>
      <c r="AH45" s="88">
        <v>2</v>
      </c>
    </row>
    <row r="46" spans="1:34" s="65" customFormat="1" ht="6" customHeight="1">
      <c r="A46" s="91"/>
      <c r="B46" s="91"/>
      <c r="C46" s="92"/>
      <c r="D46" s="93"/>
      <c r="E46" s="93"/>
      <c r="F46" s="93"/>
      <c r="G46" s="33"/>
      <c r="H46" s="33"/>
      <c r="I46" s="33"/>
      <c r="J46" s="33"/>
      <c r="K46" s="33"/>
      <c r="L46" s="33"/>
      <c r="M46" s="33"/>
      <c r="N46" s="33"/>
      <c r="O46" s="33"/>
      <c r="P46" s="33"/>
      <c r="Q46" s="33"/>
      <c r="R46" s="33"/>
      <c r="S46" s="33"/>
      <c r="T46" s="33"/>
      <c r="U46" s="33"/>
      <c r="V46" s="93"/>
      <c r="W46" s="93"/>
      <c r="X46" s="93"/>
      <c r="Y46" s="33"/>
      <c r="Z46" s="33"/>
      <c r="AA46" s="33"/>
      <c r="AB46" s="33"/>
      <c r="AC46" s="33"/>
      <c r="AD46" s="33"/>
      <c r="AE46" s="33"/>
      <c r="AF46" s="33"/>
      <c r="AG46" s="34"/>
      <c r="AH46" s="94"/>
    </row>
    <row r="47" spans="1:34" s="65" customFormat="1" ht="10.5">
      <c r="A47" s="65" t="s">
        <v>162</v>
      </c>
    </row>
    <row r="48" spans="1:34" ht="10.5" customHeight="1">
      <c r="A48" s="65"/>
    </row>
    <row r="49" spans="1:10" ht="10.5" customHeight="1">
      <c r="A49" s="65"/>
    </row>
    <row r="50" spans="1:10" ht="10.5" customHeight="1">
      <c r="J50" s="97"/>
    </row>
    <row r="51" spans="1:10" ht="10.5" customHeight="1"/>
    <row r="52" spans="1:10" ht="10.5" customHeight="1"/>
    <row r="53" spans="1:10" ht="10.5" customHeight="1"/>
    <row r="54" spans="1:10" ht="10.5" customHeight="1"/>
    <row r="55" spans="1:10" ht="10.5" customHeight="1"/>
    <row r="56" spans="1:10" ht="10.5" customHeight="1"/>
    <row r="57" spans="1:10" ht="10.5" customHeight="1"/>
    <row r="58" spans="1:10" ht="10.5" customHeight="1"/>
    <row r="59" spans="1:10" ht="10.5" customHeight="1"/>
    <row r="60" spans="1:10" ht="10.5" customHeight="1"/>
    <row r="61" spans="1:10" ht="10.5" customHeight="1"/>
    <row r="62" spans="1:10" ht="10.5" customHeight="1"/>
    <row r="63" spans="1:10" ht="10.5" customHeight="1"/>
    <row r="64" spans="1:10"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mergeCells count="24">
    <mergeCell ref="Y12:AG12"/>
    <mergeCell ref="A13:C13"/>
    <mergeCell ref="Y13:AA13"/>
    <mergeCell ref="AB13:AD13"/>
    <mergeCell ref="AE13:AG13"/>
    <mergeCell ref="M12:O13"/>
    <mergeCell ref="P12:R13"/>
    <mergeCell ref="S12:U13"/>
    <mergeCell ref="V12:X13"/>
    <mergeCell ref="A12:C12"/>
    <mergeCell ref="D12:F13"/>
    <mergeCell ref="G12:I13"/>
    <mergeCell ref="J12:L13"/>
    <mergeCell ref="A22:C22"/>
    <mergeCell ref="A34:C34"/>
    <mergeCell ref="A40:C40"/>
    <mergeCell ref="A43:C43"/>
    <mergeCell ref="A14:C14"/>
    <mergeCell ref="A16:C16"/>
    <mergeCell ref="A17:C17"/>
    <mergeCell ref="A18:C18"/>
    <mergeCell ref="A19:C19"/>
    <mergeCell ref="A28:C28"/>
    <mergeCell ref="A20:C20"/>
  </mergeCells>
  <phoneticPr fontId="11"/>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6"/>
  <sheetViews>
    <sheetView zoomScaleNormal="100" zoomScaleSheetLayoutView="100" workbookViewId="0"/>
  </sheetViews>
  <sheetFormatPr defaultRowHeight="13.5"/>
  <cols>
    <col min="1" max="1" width="1.625" style="62" customWidth="1"/>
    <col min="2" max="2" width="2.625" style="62" customWidth="1"/>
    <col min="3" max="3" width="12.125" style="62" customWidth="1"/>
    <col min="4" max="4" width="6.375" style="62" customWidth="1"/>
    <col min="5" max="5" width="7.375" style="62" customWidth="1"/>
    <col min="6" max="6" width="8.125" style="62" customWidth="1"/>
    <col min="7" max="7" width="3.625" style="62" customWidth="1"/>
    <col min="8" max="8" width="6" style="62" customWidth="1"/>
    <col min="9" max="9" width="7.375" style="62" customWidth="1"/>
    <col min="10" max="10" width="3.625" style="62" customWidth="1"/>
    <col min="11" max="11" width="6" style="62" customWidth="1"/>
    <col min="12" max="12" width="7.375" style="62" customWidth="1"/>
    <col min="13" max="13" width="3.625" style="62" customWidth="1"/>
    <col min="14" max="14" width="6" style="62" customWidth="1"/>
    <col min="15" max="15" width="7.375" style="62" customWidth="1"/>
    <col min="16" max="16" width="3.875" style="62" customWidth="1"/>
    <col min="17" max="17" width="5" style="62" customWidth="1"/>
    <col min="18" max="18" width="6.5" style="62" customWidth="1"/>
    <col min="19" max="19" width="3.125" style="62" customWidth="1"/>
    <col min="20" max="20" width="5" style="62" customWidth="1"/>
    <col min="21" max="21" width="6.5" style="62" customWidth="1"/>
    <col min="22" max="22" width="5.25" style="62" customWidth="1"/>
    <col min="23" max="23" width="6.125" style="62" customWidth="1"/>
    <col min="24" max="24" width="6.875" style="62" customWidth="1"/>
    <col min="25" max="26" width="2.75" style="62" customWidth="1"/>
    <col min="27" max="27" width="3.375" style="62" customWidth="1"/>
    <col min="28" max="28" width="3.25" style="62" customWidth="1"/>
    <col min="29" max="29" width="3.5" style="62" customWidth="1"/>
    <col min="30" max="30" width="5.5" style="62" customWidth="1"/>
    <col min="31" max="31" width="3.125" style="62" customWidth="1"/>
    <col min="32" max="33" width="4.125" style="62" customWidth="1"/>
    <col min="34" max="34" width="8.5" style="62" customWidth="1"/>
    <col min="35" max="16384" width="9" style="62"/>
  </cols>
  <sheetData>
    <row r="1" spans="1:34" ht="13.5" customHeight="1"/>
    <row r="2" spans="1:34" ht="13.5" customHeight="1">
      <c r="A2" s="63" t="s">
        <v>163</v>
      </c>
      <c r="L2" s="64"/>
      <c r="M2" s="64"/>
      <c r="N2" s="64"/>
      <c r="O2" s="64"/>
      <c r="P2" s="63"/>
      <c r="Q2" s="63"/>
      <c r="R2" s="63"/>
      <c r="S2" s="63"/>
      <c r="T2" s="63"/>
    </row>
    <row r="3" spans="1:34" s="65" customFormat="1" ht="10.5" customHeight="1"/>
    <row r="4" spans="1:34" ht="10.5" customHeight="1">
      <c r="A4" s="96" t="s">
        <v>166</v>
      </c>
      <c r="B4" s="96"/>
      <c r="C4" s="86"/>
      <c r="D4" s="86"/>
      <c r="E4" s="86"/>
      <c r="G4" s="86"/>
      <c r="H4" s="86"/>
      <c r="I4" s="86"/>
      <c r="J4" s="86"/>
      <c r="K4" s="86"/>
      <c r="L4" s="86"/>
      <c r="M4" s="86"/>
      <c r="N4" s="86"/>
      <c r="O4" s="86"/>
      <c r="P4" s="86"/>
    </row>
    <row r="5" spans="1:34" ht="10.5" customHeight="1">
      <c r="A5" s="96" t="s">
        <v>167</v>
      </c>
      <c r="B5" s="96"/>
      <c r="C5" s="86"/>
      <c r="D5" s="86"/>
      <c r="E5" s="86"/>
      <c r="G5" s="86"/>
      <c r="H5" s="86"/>
      <c r="I5" s="86"/>
      <c r="J5" s="86"/>
      <c r="K5" s="86"/>
      <c r="L5" s="86"/>
      <c r="M5" s="86"/>
      <c r="N5" s="86"/>
      <c r="O5" s="86"/>
      <c r="P5" s="86"/>
    </row>
    <row r="6" spans="1:34" ht="10.5" customHeight="1">
      <c r="A6" s="96" t="s">
        <v>164</v>
      </c>
      <c r="B6" s="96"/>
      <c r="C6" s="86"/>
      <c r="D6" s="86"/>
      <c r="E6" s="86"/>
      <c r="G6" s="86"/>
      <c r="H6" s="86"/>
      <c r="I6" s="86"/>
      <c r="J6" s="86"/>
      <c r="K6" s="86"/>
      <c r="L6" s="86"/>
      <c r="M6" s="86"/>
      <c r="N6" s="86"/>
      <c r="O6" s="86"/>
      <c r="P6" s="86"/>
    </row>
    <row r="7" spans="1:34" ht="10.5" customHeight="1">
      <c r="A7" s="96" t="s">
        <v>168</v>
      </c>
      <c r="B7" s="96"/>
      <c r="C7" s="86"/>
      <c r="D7" s="86"/>
      <c r="E7" s="86"/>
      <c r="G7" s="86"/>
      <c r="H7" s="86"/>
      <c r="I7" s="86"/>
      <c r="J7" s="86"/>
      <c r="K7" s="86"/>
      <c r="L7" s="86"/>
      <c r="M7" s="86"/>
      <c r="N7" s="86"/>
      <c r="O7" s="86"/>
      <c r="P7" s="86"/>
    </row>
    <row r="8" spans="1:34" ht="10.5" customHeight="1">
      <c r="A8" s="96" t="s">
        <v>165</v>
      </c>
      <c r="B8" s="96"/>
      <c r="C8" s="86"/>
      <c r="D8" s="86"/>
      <c r="E8" s="86"/>
      <c r="G8" s="86"/>
      <c r="H8" s="86"/>
      <c r="I8" s="86"/>
      <c r="J8" s="86"/>
      <c r="K8" s="86"/>
      <c r="L8" s="86"/>
      <c r="M8" s="86"/>
      <c r="N8" s="86"/>
      <c r="O8" s="86"/>
      <c r="P8" s="86"/>
    </row>
    <row r="9" spans="1:34" s="65" customFormat="1" ht="10.5" customHeight="1">
      <c r="AD9" s="66"/>
    </row>
    <row r="10" spans="1:34" s="65" customFormat="1" ht="10.5" customHeight="1">
      <c r="A10" s="67" t="s">
        <v>17</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H10" s="68" t="s">
        <v>13</v>
      </c>
    </row>
    <row r="11" spans="1:34" s="65" customFormat="1" ht="12" customHeight="1">
      <c r="A11" s="268" t="s">
        <v>74</v>
      </c>
      <c r="B11" s="268"/>
      <c r="C11" s="277"/>
      <c r="D11" s="275" t="s">
        <v>5</v>
      </c>
      <c r="E11" s="275"/>
      <c r="F11" s="275"/>
      <c r="G11" s="275" t="s">
        <v>150</v>
      </c>
      <c r="H11" s="275"/>
      <c r="I11" s="275"/>
      <c r="J11" s="275" t="s">
        <v>19</v>
      </c>
      <c r="K11" s="275"/>
      <c r="L11" s="275"/>
      <c r="M11" s="276" t="s">
        <v>6</v>
      </c>
      <c r="N11" s="268"/>
      <c r="O11" s="277"/>
      <c r="P11" s="268" t="s">
        <v>7</v>
      </c>
      <c r="Q11" s="268"/>
      <c r="R11" s="268"/>
      <c r="S11" s="275" t="s">
        <v>8</v>
      </c>
      <c r="T11" s="275"/>
      <c r="U11" s="275"/>
      <c r="V11" s="275" t="s">
        <v>9</v>
      </c>
      <c r="W11" s="275"/>
      <c r="X11" s="275"/>
      <c r="Y11" s="281" t="s">
        <v>10</v>
      </c>
      <c r="Z11" s="282"/>
      <c r="AA11" s="282"/>
      <c r="AB11" s="282"/>
      <c r="AC11" s="282"/>
      <c r="AD11" s="282"/>
      <c r="AE11" s="282"/>
      <c r="AF11" s="282"/>
      <c r="AG11" s="283"/>
      <c r="AH11" s="71" t="s">
        <v>74</v>
      </c>
    </row>
    <row r="12" spans="1:34" s="65" customFormat="1" ht="12" customHeight="1">
      <c r="A12" s="273" t="s">
        <v>72</v>
      </c>
      <c r="B12" s="273"/>
      <c r="C12" s="274"/>
      <c r="D12" s="275"/>
      <c r="E12" s="275"/>
      <c r="F12" s="275"/>
      <c r="G12" s="275"/>
      <c r="H12" s="275"/>
      <c r="I12" s="275"/>
      <c r="J12" s="275"/>
      <c r="K12" s="275"/>
      <c r="L12" s="275"/>
      <c r="M12" s="278"/>
      <c r="N12" s="269"/>
      <c r="O12" s="270"/>
      <c r="P12" s="269"/>
      <c r="Q12" s="269"/>
      <c r="R12" s="269"/>
      <c r="S12" s="275"/>
      <c r="T12" s="275"/>
      <c r="U12" s="275"/>
      <c r="V12" s="275"/>
      <c r="W12" s="275"/>
      <c r="X12" s="275"/>
      <c r="Y12" s="279" t="s">
        <v>7</v>
      </c>
      <c r="Z12" s="279"/>
      <c r="AA12" s="279"/>
      <c r="AB12" s="279" t="s">
        <v>14</v>
      </c>
      <c r="AC12" s="279"/>
      <c r="AD12" s="279"/>
      <c r="AE12" s="280" t="s">
        <v>15</v>
      </c>
      <c r="AF12" s="280"/>
      <c r="AG12" s="280"/>
      <c r="AH12" s="71" t="s">
        <v>72</v>
      </c>
    </row>
    <row r="13" spans="1:34" s="65" customFormat="1" ht="12" customHeight="1">
      <c r="A13" s="269" t="s">
        <v>11</v>
      </c>
      <c r="B13" s="269"/>
      <c r="C13" s="270"/>
      <c r="D13" s="69" t="s">
        <v>0</v>
      </c>
      <c r="E13" s="69" t="s">
        <v>11</v>
      </c>
      <c r="F13" s="69" t="s">
        <v>12</v>
      </c>
      <c r="G13" s="69" t="s">
        <v>0</v>
      </c>
      <c r="H13" s="69" t="s">
        <v>11</v>
      </c>
      <c r="I13" s="69" t="s">
        <v>12</v>
      </c>
      <c r="J13" s="69" t="s">
        <v>0</v>
      </c>
      <c r="K13" s="69" t="s">
        <v>11</v>
      </c>
      <c r="L13" s="69" t="s">
        <v>12</v>
      </c>
      <c r="M13" s="69" t="s">
        <v>0</v>
      </c>
      <c r="N13" s="69" t="s">
        <v>11</v>
      </c>
      <c r="O13" s="69" t="s">
        <v>12</v>
      </c>
      <c r="P13" s="70" t="s">
        <v>0</v>
      </c>
      <c r="Q13" s="69" t="s">
        <v>11</v>
      </c>
      <c r="R13" s="72" t="s">
        <v>12</v>
      </c>
      <c r="S13" s="69" t="s">
        <v>0</v>
      </c>
      <c r="T13" s="69" t="s">
        <v>11</v>
      </c>
      <c r="U13" s="69" t="s">
        <v>12</v>
      </c>
      <c r="V13" s="69" t="s">
        <v>0</v>
      </c>
      <c r="W13" s="69" t="s">
        <v>11</v>
      </c>
      <c r="X13" s="69" t="s">
        <v>12</v>
      </c>
      <c r="Y13" s="73" t="s">
        <v>0</v>
      </c>
      <c r="Z13" s="73" t="s">
        <v>11</v>
      </c>
      <c r="AA13" s="73" t="s">
        <v>12</v>
      </c>
      <c r="AB13" s="73" t="s">
        <v>0</v>
      </c>
      <c r="AC13" s="73" t="s">
        <v>11</v>
      </c>
      <c r="AD13" s="73" t="s">
        <v>12</v>
      </c>
      <c r="AE13" s="73" t="s">
        <v>0</v>
      </c>
      <c r="AF13" s="73" t="s">
        <v>11</v>
      </c>
      <c r="AG13" s="73" t="s">
        <v>12</v>
      </c>
      <c r="AH13" s="72" t="s">
        <v>11</v>
      </c>
    </row>
    <row r="14" spans="1:34" s="65" customFormat="1" ht="6" customHeight="1">
      <c r="A14" s="74"/>
      <c r="B14" s="74"/>
      <c r="C14" s="75"/>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row>
    <row r="15" spans="1:34" s="65" customFormat="1" ht="10.5" customHeight="1">
      <c r="A15" s="271" t="s">
        <v>151</v>
      </c>
      <c r="B15" s="271"/>
      <c r="C15" s="272"/>
      <c r="D15" s="32">
        <v>2848</v>
      </c>
      <c r="E15" s="32">
        <v>37553</v>
      </c>
      <c r="F15" s="32">
        <v>382505</v>
      </c>
      <c r="G15" s="32">
        <v>75</v>
      </c>
      <c r="H15" s="32">
        <v>5015</v>
      </c>
      <c r="I15" s="32">
        <v>94223</v>
      </c>
      <c r="J15" s="32">
        <v>129</v>
      </c>
      <c r="K15" s="32">
        <v>2475</v>
      </c>
      <c r="L15" s="32">
        <v>24708</v>
      </c>
      <c r="M15" s="32">
        <v>185</v>
      </c>
      <c r="N15" s="32">
        <v>4088</v>
      </c>
      <c r="O15" s="32">
        <v>44514</v>
      </c>
      <c r="P15" s="28">
        <v>317</v>
      </c>
      <c r="Q15" s="28">
        <v>5490</v>
      </c>
      <c r="R15" s="28">
        <v>59417</v>
      </c>
      <c r="S15" s="28">
        <v>35</v>
      </c>
      <c r="T15" s="28">
        <v>1247</v>
      </c>
      <c r="U15" s="28">
        <v>21962</v>
      </c>
      <c r="V15" s="28">
        <v>2072</v>
      </c>
      <c r="W15" s="28">
        <v>18637</v>
      </c>
      <c r="X15" s="28">
        <v>134354</v>
      </c>
      <c r="Y15" s="28">
        <v>5</v>
      </c>
      <c r="Z15" s="28">
        <v>72</v>
      </c>
      <c r="AA15" s="28">
        <v>215</v>
      </c>
      <c r="AB15" s="28">
        <v>24</v>
      </c>
      <c r="AC15" s="28">
        <v>499</v>
      </c>
      <c r="AD15" s="28">
        <v>3038</v>
      </c>
      <c r="AE15" s="28">
        <v>6</v>
      </c>
      <c r="AF15" s="28">
        <v>30</v>
      </c>
      <c r="AG15" s="28">
        <v>74</v>
      </c>
      <c r="AH15" s="78" t="s">
        <v>151</v>
      </c>
    </row>
    <row r="16" spans="1:34" s="65" customFormat="1" ht="10.5" customHeight="1">
      <c r="A16" s="271" t="s">
        <v>152</v>
      </c>
      <c r="B16" s="271"/>
      <c r="C16" s="272"/>
      <c r="D16" s="32">
        <v>2850</v>
      </c>
      <c r="E16" s="32">
        <v>38004</v>
      </c>
      <c r="F16" s="32">
        <v>384253</v>
      </c>
      <c r="G16" s="32">
        <v>75</v>
      </c>
      <c r="H16" s="32">
        <v>5285</v>
      </c>
      <c r="I16" s="32">
        <v>94224</v>
      </c>
      <c r="J16" s="32">
        <v>132</v>
      </c>
      <c r="K16" s="32">
        <v>2671</v>
      </c>
      <c r="L16" s="32">
        <v>26363</v>
      </c>
      <c r="M16" s="32">
        <v>185</v>
      </c>
      <c r="N16" s="32">
        <v>4088</v>
      </c>
      <c r="O16" s="32">
        <v>44514</v>
      </c>
      <c r="P16" s="28">
        <v>317</v>
      </c>
      <c r="Q16" s="28">
        <v>5490</v>
      </c>
      <c r="R16" s="28">
        <v>59430</v>
      </c>
      <c r="S16" s="28">
        <v>35</v>
      </c>
      <c r="T16" s="28">
        <v>1247</v>
      </c>
      <c r="U16" s="28">
        <v>21962</v>
      </c>
      <c r="V16" s="28">
        <v>2071</v>
      </c>
      <c r="W16" s="28">
        <v>18622</v>
      </c>
      <c r="X16" s="28">
        <v>134433</v>
      </c>
      <c r="Y16" s="28">
        <v>5</v>
      </c>
      <c r="Z16" s="28">
        <v>72</v>
      </c>
      <c r="AA16" s="28">
        <v>215</v>
      </c>
      <c r="AB16" s="28">
        <v>24</v>
      </c>
      <c r="AC16" s="28">
        <v>499</v>
      </c>
      <c r="AD16" s="28">
        <v>3038</v>
      </c>
      <c r="AE16" s="28">
        <v>6</v>
      </c>
      <c r="AF16" s="28">
        <v>30</v>
      </c>
      <c r="AG16" s="28">
        <v>74</v>
      </c>
      <c r="AH16" s="78" t="s">
        <v>152</v>
      </c>
    </row>
    <row r="17" spans="1:34" s="65" customFormat="1" ht="10.5" customHeight="1">
      <c r="A17" s="271" t="s">
        <v>153</v>
      </c>
      <c r="B17" s="271"/>
      <c r="C17" s="272"/>
      <c r="D17" s="32">
        <v>2856</v>
      </c>
      <c r="E17" s="32">
        <v>38050</v>
      </c>
      <c r="F17" s="32">
        <v>384581</v>
      </c>
      <c r="G17" s="32">
        <v>75</v>
      </c>
      <c r="H17" s="32">
        <v>5285</v>
      </c>
      <c r="I17" s="32">
        <v>94224</v>
      </c>
      <c r="J17" s="32">
        <v>132</v>
      </c>
      <c r="K17" s="32">
        <v>2671</v>
      </c>
      <c r="L17" s="32">
        <v>26363</v>
      </c>
      <c r="M17" s="32">
        <v>185</v>
      </c>
      <c r="N17" s="32">
        <v>4088</v>
      </c>
      <c r="O17" s="32">
        <v>44514</v>
      </c>
      <c r="P17" s="28">
        <v>317</v>
      </c>
      <c r="Q17" s="28">
        <v>5490</v>
      </c>
      <c r="R17" s="28">
        <v>59430</v>
      </c>
      <c r="S17" s="28">
        <v>35</v>
      </c>
      <c r="T17" s="28">
        <v>1247</v>
      </c>
      <c r="U17" s="28">
        <v>21962</v>
      </c>
      <c r="V17" s="28">
        <v>2077</v>
      </c>
      <c r="W17" s="28">
        <v>18668</v>
      </c>
      <c r="X17" s="28">
        <v>134761</v>
      </c>
      <c r="Y17" s="28">
        <v>5</v>
      </c>
      <c r="Z17" s="28">
        <v>72</v>
      </c>
      <c r="AA17" s="28">
        <v>215</v>
      </c>
      <c r="AB17" s="28">
        <v>24</v>
      </c>
      <c r="AC17" s="28">
        <v>499</v>
      </c>
      <c r="AD17" s="28">
        <v>3038</v>
      </c>
      <c r="AE17" s="28">
        <v>6</v>
      </c>
      <c r="AF17" s="28">
        <v>30</v>
      </c>
      <c r="AG17" s="28">
        <v>74</v>
      </c>
      <c r="AH17" s="78" t="s">
        <v>154</v>
      </c>
    </row>
    <row r="18" spans="1:34" s="79" customFormat="1" ht="10.5" customHeight="1">
      <c r="A18" s="271" t="s">
        <v>155</v>
      </c>
      <c r="B18" s="284"/>
      <c r="C18" s="285"/>
      <c r="D18" s="32">
        <v>2857</v>
      </c>
      <c r="E18" s="32">
        <v>38062</v>
      </c>
      <c r="F18" s="32">
        <v>384814</v>
      </c>
      <c r="G18" s="32">
        <v>75</v>
      </c>
      <c r="H18" s="32">
        <v>5285</v>
      </c>
      <c r="I18" s="32">
        <v>94224</v>
      </c>
      <c r="J18" s="32">
        <v>133</v>
      </c>
      <c r="K18" s="32">
        <v>2674</v>
      </c>
      <c r="L18" s="32">
        <v>26427</v>
      </c>
      <c r="M18" s="32">
        <v>185</v>
      </c>
      <c r="N18" s="32">
        <v>4087</v>
      </c>
      <c r="O18" s="32">
        <v>44513</v>
      </c>
      <c r="P18" s="28">
        <v>317</v>
      </c>
      <c r="Q18" s="28">
        <v>5487</v>
      </c>
      <c r="R18" s="28">
        <v>59366</v>
      </c>
      <c r="S18" s="28">
        <v>35</v>
      </c>
      <c r="T18" s="28">
        <v>1248</v>
      </c>
      <c r="U18" s="28">
        <v>21962</v>
      </c>
      <c r="V18" s="28">
        <v>2077</v>
      </c>
      <c r="W18" s="28">
        <v>18680</v>
      </c>
      <c r="X18" s="28">
        <v>134995</v>
      </c>
      <c r="Y18" s="28">
        <v>5</v>
      </c>
      <c r="Z18" s="28">
        <v>72</v>
      </c>
      <c r="AA18" s="28">
        <v>215</v>
      </c>
      <c r="AB18" s="28">
        <v>24</v>
      </c>
      <c r="AC18" s="28">
        <v>499</v>
      </c>
      <c r="AD18" s="28">
        <v>3038</v>
      </c>
      <c r="AE18" s="28">
        <v>6</v>
      </c>
      <c r="AF18" s="28">
        <v>30</v>
      </c>
      <c r="AG18" s="28">
        <v>74</v>
      </c>
      <c r="AH18" s="78" t="s">
        <v>156</v>
      </c>
    </row>
    <row r="19" spans="1:34" s="83" customFormat="1" ht="10.5" customHeight="1">
      <c r="A19" s="266" t="s">
        <v>157</v>
      </c>
      <c r="B19" s="266"/>
      <c r="C19" s="267"/>
      <c r="D19" s="82">
        <v>2859</v>
      </c>
      <c r="E19" s="82">
        <v>38099</v>
      </c>
      <c r="F19" s="82">
        <v>385197</v>
      </c>
      <c r="G19" s="82">
        <v>75</v>
      </c>
      <c r="H19" s="82">
        <v>5285</v>
      </c>
      <c r="I19" s="82">
        <v>94224</v>
      </c>
      <c r="J19" s="82">
        <v>133</v>
      </c>
      <c r="K19" s="82">
        <v>2675</v>
      </c>
      <c r="L19" s="82">
        <v>26427</v>
      </c>
      <c r="M19" s="82">
        <v>185</v>
      </c>
      <c r="N19" s="82">
        <v>4088</v>
      </c>
      <c r="O19" s="82">
        <v>44514</v>
      </c>
      <c r="P19" s="30">
        <v>317</v>
      </c>
      <c r="Q19" s="30">
        <v>5494</v>
      </c>
      <c r="R19" s="30">
        <v>59564</v>
      </c>
      <c r="S19" s="30">
        <v>35</v>
      </c>
      <c r="T19" s="30">
        <v>1247</v>
      </c>
      <c r="U19" s="30">
        <v>21962</v>
      </c>
      <c r="V19" s="30">
        <v>2079</v>
      </c>
      <c r="W19" s="30">
        <v>18709</v>
      </c>
      <c r="X19" s="30">
        <v>135179</v>
      </c>
      <c r="Y19" s="30">
        <v>5</v>
      </c>
      <c r="Z19" s="30">
        <v>72</v>
      </c>
      <c r="AA19" s="30">
        <v>215</v>
      </c>
      <c r="AB19" s="30">
        <v>24</v>
      </c>
      <c r="AC19" s="30">
        <v>499</v>
      </c>
      <c r="AD19" s="30">
        <v>3038</v>
      </c>
      <c r="AE19" s="30">
        <v>6</v>
      </c>
      <c r="AF19" s="30">
        <v>30</v>
      </c>
      <c r="AG19" s="30">
        <v>74</v>
      </c>
      <c r="AH19" s="84" t="s">
        <v>158</v>
      </c>
    </row>
    <row r="20" spans="1:34" s="83" customFormat="1" ht="6" customHeight="1">
      <c r="A20" s="80"/>
      <c r="B20" s="80"/>
      <c r="C20" s="81"/>
      <c r="D20" s="82"/>
      <c r="E20" s="82"/>
      <c r="F20" s="82"/>
      <c r="G20" s="82"/>
      <c r="H20" s="82"/>
      <c r="I20" s="82"/>
      <c r="J20" s="82"/>
      <c r="K20" s="82"/>
      <c r="L20" s="82"/>
      <c r="M20" s="82"/>
      <c r="N20" s="82"/>
      <c r="O20" s="82"/>
      <c r="P20" s="30"/>
      <c r="Q20" s="30"/>
      <c r="R20" s="30"/>
      <c r="S20" s="30"/>
      <c r="T20" s="30"/>
      <c r="U20" s="30"/>
      <c r="V20" s="30"/>
      <c r="W20" s="30"/>
      <c r="X20" s="30"/>
      <c r="Y20" s="30"/>
      <c r="Z20" s="30"/>
      <c r="AA20" s="30"/>
      <c r="AB20" s="30"/>
      <c r="AC20" s="30"/>
      <c r="AD20" s="30"/>
      <c r="AE20" s="30"/>
      <c r="AF20" s="30"/>
      <c r="AG20" s="30"/>
      <c r="AH20" s="84"/>
    </row>
    <row r="21" spans="1:34" s="85" customFormat="1" ht="10.5" customHeight="1">
      <c r="A21" s="266" t="s">
        <v>107</v>
      </c>
      <c r="B21" s="266"/>
      <c r="C21" s="267"/>
      <c r="D21" s="32"/>
      <c r="E21" s="32"/>
      <c r="F21" s="32"/>
      <c r="G21" s="32"/>
      <c r="H21" s="32"/>
      <c r="I21" s="32"/>
      <c r="J21" s="32"/>
      <c r="K21" s="32"/>
      <c r="L21" s="32"/>
      <c r="M21" s="32"/>
      <c r="N21" s="32"/>
      <c r="O21" s="32"/>
      <c r="P21" s="28"/>
      <c r="Q21" s="28"/>
      <c r="R21" s="28"/>
      <c r="S21" s="28"/>
      <c r="T21" s="28"/>
      <c r="U21" s="28"/>
      <c r="V21" s="28"/>
      <c r="W21" s="28"/>
      <c r="X21" s="28"/>
      <c r="Y21" s="28"/>
      <c r="Z21" s="28"/>
      <c r="AA21" s="28"/>
      <c r="AB21" s="28"/>
      <c r="AC21" s="28"/>
      <c r="AD21" s="28"/>
      <c r="AE21" s="28"/>
      <c r="AF21" s="28"/>
      <c r="AG21" s="29"/>
      <c r="AH21" s="84" t="s">
        <v>107</v>
      </c>
    </row>
    <row r="22" spans="1:34" s="65" customFormat="1" ht="10.5">
      <c r="A22" s="86"/>
      <c r="B22" s="74">
        <v>1</v>
      </c>
      <c r="C22" s="75" t="s">
        <v>20</v>
      </c>
      <c r="D22" s="87">
        <v>2363</v>
      </c>
      <c r="E22" s="87">
        <v>12712</v>
      </c>
      <c r="F22" s="87">
        <v>86600</v>
      </c>
      <c r="G22" s="87">
        <v>46</v>
      </c>
      <c r="H22" s="87">
        <v>260</v>
      </c>
      <c r="I22" s="87">
        <v>4234</v>
      </c>
      <c r="J22" s="87">
        <v>87</v>
      </c>
      <c r="K22" s="87">
        <v>523</v>
      </c>
      <c r="L22" s="87">
        <v>4004</v>
      </c>
      <c r="M22" s="87">
        <v>135</v>
      </c>
      <c r="N22" s="87">
        <v>810</v>
      </c>
      <c r="O22" s="87">
        <v>6976</v>
      </c>
      <c r="P22" s="28">
        <v>249</v>
      </c>
      <c r="Q22" s="28">
        <v>1425</v>
      </c>
      <c r="R22" s="28">
        <v>11377</v>
      </c>
      <c r="S22" s="28">
        <v>26</v>
      </c>
      <c r="T22" s="28">
        <v>169</v>
      </c>
      <c r="U22" s="28">
        <v>4393</v>
      </c>
      <c r="V22" s="28">
        <v>1796</v>
      </c>
      <c r="W22" s="28">
        <v>9381</v>
      </c>
      <c r="X22" s="28">
        <v>55038</v>
      </c>
      <c r="Y22" s="28">
        <v>4</v>
      </c>
      <c r="Z22" s="28">
        <v>29</v>
      </c>
      <c r="AA22" s="28">
        <v>86</v>
      </c>
      <c r="AB22" s="28">
        <v>14</v>
      </c>
      <c r="AC22" s="28">
        <v>85</v>
      </c>
      <c r="AD22" s="28">
        <v>418</v>
      </c>
      <c r="AE22" s="28">
        <v>6</v>
      </c>
      <c r="AF22" s="28">
        <v>30</v>
      </c>
      <c r="AG22" s="28">
        <v>74</v>
      </c>
      <c r="AH22" s="88">
        <v>1</v>
      </c>
    </row>
    <row r="23" spans="1:34" s="65" customFormat="1" ht="10.5">
      <c r="A23" s="86"/>
      <c r="B23" s="74">
        <v>2</v>
      </c>
      <c r="C23" s="75" t="s">
        <v>21</v>
      </c>
      <c r="D23" s="87">
        <v>288</v>
      </c>
      <c r="E23" s="87">
        <v>5637</v>
      </c>
      <c r="F23" s="87">
        <v>43328</v>
      </c>
      <c r="G23" s="87">
        <v>9</v>
      </c>
      <c r="H23" s="87">
        <v>171</v>
      </c>
      <c r="I23" s="87">
        <v>4886</v>
      </c>
      <c r="J23" s="87">
        <v>20</v>
      </c>
      <c r="K23" s="87">
        <v>422</v>
      </c>
      <c r="L23" s="87">
        <v>3340</v>
      </c>
      <c r="M23" s="87">
        <v>25</v>
      </c>
      <c r="N23" s="87">
        <v>555</v>
      </c>
      <c r="O23" s="87">
        <v>5009</v>
      </c>
      <c r="P23" s="28">
        <v>38</v>
      </c>
      <c r="Q23" s="28">
        <v>737</v>
      </c>
      <c r="R23" s="28">
        <v>6857</v>
      </c>
      <c r="S23" s="28">
        <v>4</v>
      </c>
      <c r="T23" s="28">
        <v>75</v>
      </c>
      <c r="U23" s="28">
        <v>840</v>
      </c>
      <c r="V23" s="28">
        <v>185</v>
      </c>
      <c r="W23" s="28">
        <v>3502</v>
      </c>
      <c r="X23" s="28">
        <v>21203</v>
      </c>
      <c r="Y23" s="89">
        <v>0</v>
      </c>
      <c r="Z23" s="89">
        <v>0</v>
      </c>
      <c r="AA23" s="89">
        <v>0</v>
      </c>
      <c r="AB23" s="28">
        <v>7</v>
      </c>
      <c r="AC23" s="28">
        <v>175</v>
      </c>
      <c r="AD23" s="28">
        <v>1193</v>
      </c>
      <c r="AE23" s="87">
        <v>0</v>
      </c>
      <c r="AF23" s="87">
        <v>0</v>
      </c>
      <c r="AG23" s="87">
        <v>0</v>
      </c>
      <c r="AH23" s="88">
        <v>2</v>
      </c>
    </row>
    <row r="24" spans="1:34" s="65" customFormat="1" ht="10.5">
      <c r="A24" s="86"/>
      <c r="B24" s="74">
        <v>3</v>
      </c>
      <c r="C24" s="75" t="s">
        <v>159</v>
      </c>
      <c r="D24" s="87">
        <v>92</v>
      </c>
      <c r="E24" s="87">
        <v>3517</v>
      </c>
      <c r="F24" s="87">
        <v>34247</v>
      </c>
      <c r="G24" s="87">
        <v>4</v>
      </c>
      <c r="H24" s="87">
        <v>176</v>
      </c>
      <c r="I24" s="87">
        <v>2397</v>
      </c>
      <c r="J24" s="87">
        <v>9</v>
      </c>
      <c r="K24" s="87">
        <v>344</v>
      </c>
      <c r="L24" s="87">
        <v>3590</v>
      </c>
      <c r="M24" s="87">
        <v>13</v>
      </c>
      <c r="N24" s="87">
        <v>498</v>
      </c>
      <c r="O24" s="87">
        <v>4993</v>
      </c>
      <c r="P24" s="28">
        <v>14</v>
      </c>
      <c r="Q24" s="28">
        <v>584</v>
      </c>
      <c r="R24" s="28">
        <v>7200</v>
      </c>
      <c r="S24" s="89">
        <v>0</v>
      </c>
      <c r="T24" s="89">
        <v>0</v>
      </c>
      <c r="U24" s="89">
        <v>0</v>
      </c>
      <c r="V24" s="28">
        <v>50</v>
      </c>
      <c r="W24" s="28">
        <v>1842</v>
      </c>
      <c r="X24" s="28">
        <v>15819</v>
      </c>
      <c r="Y24" s="28">
        <v>1</v>
      </c>
      <c r="Z24" s="28">
        <v>43</v>
      </c>
      <c r="AA24" s="28">
        <v>129</v>
      </c>
      <c r="AB24" s="28">
        <v>1</v>
      </c>
      <c r="AC24" s="28">
        <v>30</v>
      </c>
      <c r="AD24" s="28">
        <v>119</v>
      </c>
      <c r="AE24" s="87">
        <v>0</v>
      </c>
      <c r="AF24" s="87">
        <v>0</v>
      </c>
      <c r="AG24" s="87">
        <v>0</v>
      </c>
      <c r="AH24" s="88">
        <v>3</v>
      </c>
    </row>
    <row r="25" spans="1:34" s="65" customFormat="1" ht="10.5">
      <c r="A25" s="86"/>
      <c r="B25" s="74">
        <v>4</v>
      </c>
      <c r="C25" s="75" t="s">
        <v>160</v>
      </c>
      <c r="D25" s="87">
        <v>72</v>
      </c>
      <c r="E25" s="87">
        <v>4877</v>
      </c>
      <c r="F25" s="87">
        <v>55229</v>
      </c>
      <c r="G25" s="87">
        <v>4</v>
      </c>
      <c r="H25" s="87">
        <v>287</v>
      </c>
      <c r="I25" s="87">
        <v>4728</v>
      </c>
      <c r="J25" s="87">
        <v>14</v>
      </c>
      <c r="K25" s="87">
        <v>932</v>
      </c>
      <c r="L25" s="87">
        <v>11324</v>
      </c>
      <c r="M25" s="87">
        <v>6</v>
      </c>
      <c r="N25" s="87">
        <v>383</v>
      </c>
      <c r="O25" s="87">
        <v>6322</v>
      </c>
      <c r="P25" s="28">
        <v>7</v>
      </c>
      <c r="Q25" s="28">
        <v>515</v>
      </c>
      <c r="R25" s="28">
        <v>4972</v>
      </c>
      <c r="S25" s="28">
        <v>3</v>
      </c>
      <c r="T25" s="28">
        <v>214</v>
      </c>
      <c r="U25" s="28">
        <v>4094</v>
      </c>
      <c r="V25" s="28">
        <v>37</v>
      </c>
      <c r="W25" s="28">
        <v>2484</v>
      </c>
      <c r="X25" s="28">
        <v>23393</v>
      </c>
      <c r="Y25" s="89">
        <v>0</v>
      </c>
      <c r="Z25" s="89">
        <v>0</v>
      </c>
      <c r="AA25" s="89">
        <v>0</v>
      </c>
      <c r="AB25" s="28">
        <v>1</v>
      </c>
      <c r="AC25" s="28">
        <v>62</v>
      </c>
      <c r="AD25" s="28">
        <v>396</v>
      </c>
      <c r="AE25" s="87">
        <v>0</v>
      </c>
      <c r="AF25" s="87">
        <v>0</v>
      </c>
      <c r="AG25" s="87">
        <v>0</v>
      </c>
      <c r="AH25" s="88">
        <v>4</v>
      </c>
    </row>
    <row r="26" spans="1:34" s="65" customFormat="1" ht="10.5">
      <c r="A26" s="86"/>
      <c r="B26" s="74">
        <v>5</v>
      </c>
      <c r="C26" s="75" t="s">
        <v>22</v>
      </c>
      <c r="D26" s="87">
        <v>44</v>
      </c>
      <c r="E26" s="87">
        <v>11356</v>
      </c>
      <c r="F26" s="87">
        <v>165793</v>
      </c>
      <c r="G26" s="87">
        <v>12</v>
      </c>
      <c r="H26" s="87">
        <v>4391</v>
      </c>
      <c r="I26" s="87">
        <v>77979</v>
      </c>
      <c r="J26" s="87">
        <v>3</v>
      </c>
      <c r="K26" s="87">
        <v>454</v>
      </c>
      <c r="L26" s="87">
        <v>4169</v>
      </c>
      <c r="M26" s="87">
        <v>6</v>
      </c>
      <c r="N26" s="87">
        <v>1842</v>
      </c>
      <c r="O26" s="87">
        <v>21214</v>
      </c>
      <c r="P26" s="28">
        <v>9</v>
      </c>
      <c r="Q26" s="28">
        <v>2233</v>
      </c>
      <c r="R26" s="28">
        <v>29158</v>
      </c>
      <c r="S26" s="28">
        <v>2</v>
      </c>
      <c r="T26" s="28">
        <v>789</v>
      </c>
      <c r="U26" s="28">
        <v>12635</v>
      </c>
      <c r="V26" s="28">
        <v>11</v>
      </c>
      <c r="W26" s="28">
        <v>1500</v>
      </c>
      <c r="X26" s="28">
        <v>19726</v>
      </c>
      <c r="Y26" s="89">
        <v>0</v>
      </c>
      <c r="Z26" s="89">
        <v>0</v>
      </c>
      <c r="AA26" s="89">
        <v>0</v>
      </c>
      <c r="AB26" s="28">
        <v>1</v>
      </c>
      <c r="AC26" s="28">
        <v>147</v>
      </c>
      <c r="AD26" s="28">
        <v>912</v>
      </c>
      <c r="AE26" s="87">
        <v>0</v>
      </c>
      <c r="AF26" s="87">
        <v>0</v>
      </c>
      <c r="AG26" s="87">
        <v>0</v>
      </c>
      <c r="AH26" s="88">
        <v>5</v>
      </c>
    </row>
    <row r="27" spans="1:34" s="65" customFormat="1" ht="10.5" customHeight="1">
      <c r="A27" s="266" t="s">
        <v>1</v>
      </c>
      <c r="B27" s="266"/>
      <c r="C27" s="267"/>
      <c r="D27" s="87"/>
      <c r="E27" s="87"/>
      <c r="F27" s="87"/>
      <c r="G27" s="87"/>
      <c r="H27" s="87"/>
      <c r="I27" s="87"/>
      <c r="J27" s="87"/>
      <c r="K27" s="87"/>
      <c r="L27" s="87"/>
      <c r="M27" s="87"/>
      <c r="N27" s="87"/>
      <c r="O27" s="87"/>
      <c r="P27" s="28"/>
      <c r="Q27" s="28"/>
      <c r="R27" s="28"/>
      <c r="S27" s="28"/>
      <c r="T27" s="28"/>
      <c r="U27" s="28"/>
      <c r="V27" s="28"/>
      <c r="W27" s="28"/>
      <c r="X27" s="28"/>
      <c r="Y27" s="28"/>
      <c r="Z27" s="28"/>
      <c r="AA27" s="28"/>
      <c r="AB27" s="28"/>
      <c r="AC27" s="28"/>
      <c r="AD27" s="28"/>
      <c r="AE27" s="28"/>
      <c r="AF27" s="28"/>
      <c r="AG27" s="29"/>
      <c r="AH27" s="84" t="s">
        <v>1</v>
      </c>
    </row>
    <row r="28" spans="1:34" s="65" customFormat="1" ht="10.5">
      <c r="A28" s="74"/>
      <c r="B28" s="74">
        <v>1</v>
      </c>
      <c r="C28" s="75" t="s">
        <v>20</v>
      </c>
      <c r="D28" s="87">
        <v>206</v>
      </c>
      <c r="E28" s="87">
        <v>1646</v>
      </c>
      <c r="F28" s="87">
        <v>10616</v>
      </c>
      <c r="G28" s="89">
        <v>0</v>
      </c>
      <c r="H28" s="89">
        <v>0</v>
      </c>
      <c r="I28" s="89">
        <v>0</v>
      </c>
      <c r="J28" s="87">
        <v>4</v>
      </c>
      <c r="K28" s="87">
        <v>37</v>
      </c>
      <c r="L28" s="87">
        <v>261</v>
      </c>
      <c r="M28" s="87">
        <v>5</v>
      </c>
      <c r="N28" s="87">
        <v>51</v>
      </c>
      <c r="O28" s="87">
        <v>864</v>
      </c>
      <c r="P28" s="28">
        <v>19</v>
      </c>
      <c r="Q28" s="28">
        <v>161</v>
      </c>
      <c r="R28" s="28">
        <v>2010</v>
      </c>
      <c r="S28" s="28">
        <v>7</v>
      </c>
      <c r="T28" s="28">
        <v>64</v>
      </c>
      <c r="U28" s="28">
        <v>1491</v>
      </c>
      <c r="V28" s="28">
        <v>167</v>
      </c>
      <c r="W28" s="28">
        <v>1300</v>
      </c>
      <c r="X28" s="28">
        <v>5901</v>
      </c>
      <c r="Y28" s="28">
        <v>3</v>
      </c>
      <c r="Z28" s="28">
        <v>25</v>
      </c>
      <c r="AA28" s="28">
        <v>72</v>
      </c>
      <c r="AB28" s="87">
        <v>0</v>
      </c>
      <c r="AC28" s="87">
        <v>0</v>
      </c>
      <c r="AD28" s="87">
        <v>0</v>
      </c>
      <c r="AE28" s="28">
        <v>1</v>
      </c>
      <c r="AF28" s="28">
        <v>8</v>
      </c>
      <c r="AG28" s="28">
        <v>17</v>
      </c>
      <c r="AH28" s="88">
        <v>1</v>
      </c>
    </row>
    <row r="29" spans="1:34" s="65" customFormat="1" ht="10.5">
      <c r="A29" s="74"/>
      <c r="B29" s="74">
        <v>2</v>
      </c>
      <c r="C29" s="75" t="s">
        <v>21</v>
      </c>
      <c r="D29" s="87">
        <v>128</v>
      </c>
      <c r="E29" s="87">
        <v>2534</v>
      </c>
      <c r="F29" s="87">
        <v>19715</v>
      </c>
      <c r="G29" s="87">
        <v>3</v>
      </c>
      <c r="H29" s="87">
        <v>60</v>
      </c>
      <c r="I29" s="87">
        <v>2075</v>
      </c>
      <c r="J29" s="87">
        <v>11</v>
      </c>
      <c r="K29" s="87">
        <v>248</v>
      </c>
      <c r="L29" s="87">
        <v>1892</v>
      </c>
      <c r="M29" s="87">
        <v>17</v>
      </c>
      <c r="N29" s="87">
        <v>399</v>
      </c>
      <c r="O29" s="87">
        <v>3736</v>
      </c>
      <c r="P29" s="28">
        <v>21</v>
      </c>
      <c r="Q29" s="28">
        <v>422</v>
      </c>
      <c r="R29" s="28">
        <v>4284</v>
      </c>
      <c r="S29" s="28">
        <v>1</v>
      </c>
      <c r="T29" s="28">
        <v>17</v>
      </c>
      <c r="U29" s="28">
        <v>34</v>
      </c>
      <c r="V29" s="28">
        <v>69</v>
      </c>
      <c r="W29" s="28">
        <v>1232</v>
      </c>
      <c r="X29" s="28">
        <v>6601</v>
      </c>
      <c r="Y29" s="89">
        <v>0</v>
      </c>
      <c r="Z29" s="89">
        <v>0</v>
      </c>
      <c r="AA29" s="89">
        <v>0</v>
      </c>
      <c r="AB29" s="28">
        <v>6</v>
      </c>
      <c r="AC29" s="28">
        <v>156</v>
      </c>
      <c r="AD29" s="28">
        <v>1093</v>
      </c>
      <c r="AE29" s="87">
        <v>0</v>
      </c>
      <c r="AF29" s="87">
        <v>0</v>
      </c>
      <c r="AG29" s="87">
        <v>0</v>
      </c>
      <c r="AH29" s="88">
        <v>2</v>
      </c>
    </row>
    <row r="30" spans="1:34" s="65" customFormat="1" ht="10.5">
      <c r="A30" s="74"/>
      <c r="B30" s="74">
        <v>3</v>
      </c>
      <c r="C30" s="75" t="s">
        <v>159</v>
      </c>
      <c r="D30" s="87">
        <v>56</v>
      </c>
      <c r="E30" s="87">
        <v>2178</v>
      </c>
      <c r="F30" s="87">
        <v>21567</v>
      </c>
      <c r="G30" s="87">
        <v>1</v>
      </c>
      <c r="H30" s="87">
        <v>35</v>
      </c>
      <c r="I30" s="87">
        <v>801</v>
      </c>
      <c r="J30" s="87">
        <v>6</v>
      </c>
      <c r="K30" s="87">
        <v>240</v>
      </c>
      <c r="L30" s="87">
        <v>2457</v>
      </c>
      <c r="M30" s="87">
        <v>9</v>
      </c>
      <c r="N30" s="87">
        <v>351</v>
      </c>
      <c r="O30" s="87">
        <v>3484</v>
      </c>
      <c r="P30" s="28">
        <v>11</v>
      </c>
      <c r="Q30" s="28">
        <v>459</v>
      </c>
      <c r="R30" s="28">
        <v>5363</v>
      </c>
      <c r="S30" s="89">
        <v>0</v>
      </c>
      <c r="T30" s="89">
        <v>0</v>
      </c>
      <c r="U30" s="89">
        <v>0</v>
      </c>
      <c r="V30" s="28">
        <v>27</v>
      </c>
      <c r="W30" s="28">
        <v>1020</v>
      </c>
      <c r="X30" s="28">
        <v>9214</v>
      </c>
      <c r="Y30" s="28">
        <v>1</v>
      </c>
      <c r="Z30" s="28">
        <v>43</v>
      </c>
      <c r="AA30" s="28">
        <v>129</v>
      </c>
      <c r="AB30" s="28">
        <v>1</v>
      </c>
      <c r="AC30" s="28">
        <v>30</v>
      </c>
      <c r="AD30" s="28">
        <v>119</v>
      </c>
      <c r="AE30" s="87">
        <v>0</v>
      </c>
      <c r="AF30" s="87">
        <v>0</v>
      </c>
      <c r="AG30" s="87">
        <v>0</v>
      </c>
      <c r="AH30" s="88">
        <v>3</v>
      </c>
    </row>
    <row r="31" spans="1:34" s="65" customFormat="1" ht="10.5">
      <c r="A31" s="74"/>
      <c r="B31" s="74">
        <v>4</v>
      </c>
      <c r="C31" s="75" t="s">
        <v>160</v>
      </c>
      <c r="D31" s="87">
        <v>46</v>
      </c>
      <c r="E31" s="87">
        <v>3151</v>
      </c>
      <c r="F31" s="89">
        <v>42305</v>
      </c>
      <c r="G31" s="87">
        <v>2</v>
      </c>
      <c r="H31" s="87">
        <v>153</v>
      </c>
      <c r="I31" s="87">
        <v>4252</v>
      </c>
      <c r="J31" s="87">
        <v>9</v>
      </c>
      <c r="K31" s="87">
        <v>586</v>
      </c>
      <c r="L31" s="87">
        <v>7749</v>
      </c>
      <c r="M31" s="87">
        <v>6</v>
      </c>
      <c r="N31" s="87">
        <v>383</v>
      </c>
      <c r="O31" s="87">
        <v>6322</v>
      </c>
      <c r="P31" s="28">
        <v>4</v>
      </c>
      <c r="Q31" s="28">
        <v>271</v>
      </c>
      <c r="R31" s="28">
        <v>2209</v>
      </c>
      <c r="S31" s="28">
        <v>3</v>
      </c>
      <c r="T31" s="28">
        <v>214</v>
      </c>
      <c r="U31" s="28">
        <v>4094</v>
      </c>
      <c r="V31" s="28">
        <v>21</v>
      </c>
      <c r="W31" s="28">
        <v>1482</v>
      </c>
      <c r="X31" s="28">
        <v>17283</v>
      </c>
      <c r="Y31" s="89">
        <v>0</v>
      </c>
      <c r="Z31" s="89">
        <v>0</v>
      </c>
      <c r="AA31" s="89">
        <v>0</v>
      </c>
      <c r="AB31" s="28">
        <v>1</v>
      </c>
      <c r="AC31" s="28">
        <v>62</v>
      </c>
      <c r="AD31" s="28">
        <v>396</v>
      </c>
      <c r="AE31" s="87">
        <v>0</v>
      </c>
      <c r="AF31" s="87">
        <v>0</v>
      </c>
      <c r="AG31" s="87">
        <v>0</v>
      </c>
      <c r="AH31" s="88">
        <v>4</v>
      </c>
    </row>
    <row r="32" spans="1:34" s="65" customFormat="1" ht="10.5">
      <c r="A32" s="74"/>
      <c r="B32" s="74">
        <v>5</v>
      </c>
      <c r="C32" s="75" t="s">
        <v>22</v>
      </c>
      <c r="D32" s="87">
        <v>31</v>
      </c>
      <c r="E32" s="87">
        <v>9014</v>
      </c>
      <c r="F32" s="87">
        <v>143323</v>
      </c>
      <c r="G32" s="87">
        <v>9</v>
      </c>
      <c r="H32" s="87">
        <v>4017</v>
      </c>
      <c r="I32" s="87">
        <v>74661</v>
      </c>
      <c r="J32" s="87">
        <v>2</v>
      </c>
      <c r="K32" s="87">
        <v>267</v>
      </c>
      <c r="L32" s="87">
        <v>2715</v>
      </c>
      <c r="M32" s="87">
        <v>4</v>
      </c>
      <c r="N32" s="87">
        <v>1148</v>
      </c>
      <c r="O32" s="87">
        <v>15240</v>
      </c>
      <c r="P32" s="28">
        <v>9</v>
      </c>
      <c r="Q32" s="28">
        <v>2232</v>
      </c>
      <c r="R32" s="28">
        <v>29158</v>
      </c>
      <c r="S32" s="28">
        <v>1</v>
      </c>
      <c r="T32" s="28">
        <v>475</v>
      </c>
      <c r="U32" s="28">
        <v>7611</v>
      </c>
      <c r="V32" s="28">
        <v>5</v>
      </c>
      <c r="W32" s="28">
        <v>728</v>
      </c>
      <c r="X32" s="28">
        <v>13026</v>
      </c>
      <c r="Y32" s="89">
        <v>0</v>
      </c>
      <c r="Z32" s="89">
        <v>0</v>
      </c>
      <c r="AA32" s="89">
        <v>0</v>
      </c>
      <c r="AB32" s="28">
        <v>1</v>
      </c>
      <c r="AC32" s="28">
        <v>147</v>
      </c>
      <c r="AD32" s="28">
        <v>912</v>
      </c>
      <c r="AE32" s="87">
        <v>0</v>
      </c>
      <c r="AF32" s="87">
        <v>0</v>
      </c>
      <c r="AG32" s="87">
        <v>0</v>
      </c>
      <c r="AH32" s="88">
        <v>5</v>
      </c>
    </row>
    <row r="33" spans="1:34" s="65" customFormat="1" ht="10.5" customHeight="1">
      <c r="A33" s="266" t="s">
        <v>2</v>
      </c>
      <c r="B33" s="266"/>
      <c r="C33" s="267"/>
      <c r="D33" s="87"/>
      <c r="E33" s="87"/>
      <c r="F33" s="87"/>
      <c r="G33" s="87"/>
      <c r="H33" s="87"/>
      <c r="I33" s="87"/>
      <c r="J33" s="87"/>
      <c r="K33" s="87"/>
      <c r="L33" s="87"/>
      <c r="M33" s="87"/>
      <c r="N33" s="87"/>
      <c r="O33" s="87"/>
      <c r="P33" s="28"/>
      <c r="Q33" s="28"/>
      <c r="R33" s="28"/>
      <c r="S33" s="28"/>
      <c r="T33" s="28"/>
      <c r="U33" s="28"/>
      <c r="V33" s="28"/>
      <c r="W33" s="28"/>
      <c r="X33" s="28"/>
      <c r="Y33" s="28"/>
      <c r="Z33" s="28"/>
      <c r="AA33" s="28"/>
      <c r="AB33" s="28"/>
      <c r="AC33" s="28"/>
      <c r="AD33" s="28"/>
      <c r="AE33" s="28"/>
      <c r="AF33" s="28"/>
      <c r="AG33" s="29"/>
      <c r="AH33" s="90" t="s">
        <v>2</v>
      </c>
    </row>
    <row r="34" spans="1:34" s="65" customFormat="1" ht="10.5">
      <c r="A34" s="74"/>
      <c r="B34" s="74">
        <v>1</v>
      </c>
      <c r="C34" s="75" t="s">
        <v>20</v>
      </c>
      <c r="D34" s="87">
        <v>2073</v>
      </c>
      <c r="E34" s="87">
        <v>10649</v>
      </c>
      <c r="F34" s="87">
        <v>75119</v>
      </c>
      <c r="G34" s="87">
        <v>46</v>
      </c>
      <c r="H34" s="87">
        <v>260</v>
      </c>
      <c r="I34" s="87">
        <v>4234</v>
      </c>
      <c r="J34" s="87">
        <v>82</v>
      </c>
      <c r="K34" s="87">
        <v>482</v>
      </c>
      <c r="L34" s="87">
        <v>3732</v>
      </c>
      <c r="M34" s="87">
        <v>127</v>
      </c>
      <c r="N34" s="87">
        <v>741</v>
      </c>
      <c r="O34" s="87">
        <v>6104</v>
      </c>
      <c r="P34" s="28">
        <v>229</v>
      </c>
      <c r="Q34" s="28">
        <v>1262</v>
      </c>
      <c r="R34" s="28">
        <v>9364</v>
      </c>
      <c r="S34" s="28">
        <v>19</v>
      </c>
      <c r="T34" s="28">
        <v>105</v>
      </c>
      <c r="U34" s="28">
        <v>2903</v>
      </c>
      <c r="V34" s="28">
        <v>1550</v>
      </c>
      <c r="W34" s="28">
        <v>7688</v>
      </c>
      <c r="X34" s="28">
        <v>48293</v>
      </c>
      <c r="Y34" s="28">
        <v>1</v>
      </c>
      <c r="Z34" s="28">
        <v>4</v>
      </c>
      <c r="AA34" s="28">
        <v>14</v>
      </c>
      <c r="AB34" s="28">
        <v>14</v>
      </c>
      <c r="AC34" s="28">
        <v>85</v>
      </c>
      <c r="AD34" s="28">
        <v>418</v>
      </c>
      <c r="AE34" s="28">
        <v>5</v>
      </c>
      <c r="AF34" s="28">
        <v>22</v>
      </c>
      <c r="AG34" s="28">
        <v>57</v>
      </c>
      <c r="AH34" s="88">
        <v>1</v>
      </c>
    </row>
    <row r="35" spans="1:34" s="65" customFormat="1" ht="10.5">
      <c r="A35" s="74"/>
      <c r="B35" s="74">
        <v>2</v>
      </c>
      <c r="C35" s="75" t="s">
        <v>21</v>
      </c>
      <c r="D35" s="87">
        <v>153</v>
      </c>
      <c r="E35" s="87">
        <v>2976</v>
      </c>
      <c r="F35" s="87">
        <v>23382</v>
      </c>
      <c r="G35" s="87">
        <v>6</v>
      </c>
      <c r="H35" s="87">
        <v>111</v>
      </c>
      <c r="I35" s="87">
        <v>2811</v>
      </c>
      <c r="J35" s="87">
        <v>9</v>
      </c>
      <c r="K35" s="87">
        <v>175</v>
      </c>
      <c r="L35" s="87">
        <v>1448</v>
      </c>
      <c r="M35" s="87">
        <v>8</v>
      </c>
      <c r="N35" s="87">
        <v>156</v>
      </c>
      <c r="O35" s="87">
        <v>1273</v>
      </c>
      <c r="P35" s="28">
        <v>17</v>
      </c>
      <c r="Q35" s="28">
        <v>315</v>
      </c>
      <c r="R35" s="28">
        <v>2573</v>
      </c>
      <c r="S35" s="28">
        <v>3</v>
      </c>
      <c r="T35" s="28">
        <v>58</v>
      </c>
      <c r="U35" s="28">
        <v>805</v>
      </c>
      <c r="V35" s="28">
        <v>109</v>
      </c>
      <c r="W35" s="28">
        <v>2142</v>
      </c>
      <c r="X35" s="28">
        <v>14372</v>
      </c>
      <c r="Y35" s="89">
        <v>0</v>
      </c>
      <c r="Z35" s="89">
        <v>0</v>
      </c>
      <c r="AA35" s="89">
        <v>0</v>
      </c>
      <c r="AB35" s="28">
        <v>1</v>
      </c>
      <c r="AC35" s="28">
        <v>19</v>
      </c>
      <c r="AD35" s="28">
        <v>100</v>
      </c>
      <c r="AE35" s="87">
        <v>0</v>
      </c>
      <c r="AF35" s="87">
        <v>0</v>
      </c>
      <c r="AG35" s="87">
        <v>0</v>
      </c>
      <c r="AH35" s="88">
        <v>2</v>
      </c>
    </row>
    <row r="36" spans="1:34" s="65" customFormat="1" ht="10.5">
      <c r="A36" s="74"/>
      <c r="B36" s="74">
        <v>3</v>
      </c>
      <c r="C36" s="75" t="s">
        <v>159</v>
      </c>
      <c r="D36" s="87">
        <v>36</v>
      </c>
      <c r="E36" s="87">
        <v>1339</v>
      </c>
      <c r="F36" s="87">
        <v>12680</v>
      </c>
      <c r="G36" s="87">
        <v>3</v>
      </c>
      <c r="H36" s="87">
        <v>141</v>
      </c>
      <c r="I36" s="87">
        <v>1596</v>
      </c>
      <c r="J36" s="87">
        <v>3</v>
      </c>
      <c r="K36" s="87">
        <v>104</v>
      </c>
      <c r="L36" s="87">
        <v>1133</v>
      </c>
      <c r="M36" s="87">
        <v>4</v>
      </c>
      <c r="N36" s="87">
        <v>147</v>
      </c>
      <c r="O36" s="87">
        <v>1508</v>
      </c>
      <c r="P36" s="28">
        <v>3</v>
      </c>
      <c r="Q36" s="28">
        <v>125</v>
      </c>
      <c r="R36" s="28">
        <v>1838</v>
      </c>
      <c r="S36" s="89">
        <v>0</v>
      </c>
      <c r="T36" s="89">
        <v>0</v>
      </c>
      <c r="U36" s="89">
        <v>0</v>
      </c>
      <c r="V36" s="28">
        <v>23</v>
      </c>
      <c r="W36" s="28">
        <v>822</v>
      </c>
      <c r="X36" s="28">
        <v>6605</v>
      </c>
      <c r="Y36" s="89">
        <v>0</v>
      </c>
      <c r="Z36" s="89">
        <v>0</v>
      </c>
      <c r="AA36" s="89">
        <v>0</v>
      </c>
      <c r="AB36" s="87">
        <v>0</v>
      </c>
      <c r="AC36" s="87">
        <v>0</v>
      </c>
      <c r="AD36" s="87">
        <v>0</v>
      </c>
      <c r="AE36" s="87">
        <v>0</v>
      </c>
      <c r="AF36" s="87">
        <v>0</v>
      </c>
      <c r="AG36" s="87">
        <v>0</v>
      </c>
      <c r="AH36" s="88">
        <v>3</v>
      </c>
    </row>
    <row r="37" spans="1:34" s="65" customFormat="1" ht="10.5">
      <c r="A37" s="74"/>
      <c r="B37" s="74">
        <v>4</v>
      </c>
      <c r="C37" s="75" t="s">
        <v>160</v>
      </c>
      <c r="D37" s="87">
        <v>25</v>
      </c>
      <c r="E37" s="87">
        <v>1664</v>
      </c>
      <c r="F37" s="87">
        <v>12800</v>
      </c>
      <c r="G37" s="87">
        <v>2</v>
      </c>
      <c r="H37" s="87">
        <v>134</v>
      </c>
      <c r="I37" s="87">
        <v>476</v>
      </c>
      <c r="J37" s="87">
        <v>5</v>
      </c>
      <c r="K37" s="87">
        <v>345</v>
      </c>
      <c r="L37" s="87">
        <v>3575</v>
      </c>
      <c r="M37" s="87">
        <v>0</v>
      </c>
      <c r="N37" s="87">
        <v>0</v>
      </c>
      <c r="O37" s="87">
        <v>0</v>
      </c>
      <c r="P37" s="28">
        <v>3</v>
      </c>
      <c r="Q37" s="28">
        <v>244</v>
      </c>
      <c r="R37" s="28">
        <v>2762</v>
      </c>
      <c r="S37" s="89">
        <v>0</v>
      </c>
      <c r="T37" s="89">
        <v>0</v>
      </c>
      <c r="U37" s="89">
        <v>0</v>
      </c>
      <c r="V37" s="28">
        <v>15</v>
      </c>
      <c r="W37" s="28">
        <v>941</v>
      </c>
      <c r="X37" s="28">
        <v>5987</v>
      </c>
      <c r="Y37" s="89">
        <v>0</v>
      </c>
      <c r="Z37" s="89">
        <v>0</v>
      </c>
      <c r="AA37" s="89">
        <v>0</v>
      </c>
      <c r="AB37" s="87">
        <v>0</v>
      </c>
      <c r="AC37" s="87">
        <v>0</v>
      </c>
      <c r="AD37" s="87">
        <v>0</v>
      </c>
      <c r="AE37" s="87">
        <v>0</v>
      </c>
      <c r="AF37" s="87">
        <v>0</v>
      </c>
      <c r="AG37" s="87">
        <v>0</v>
      </c>
      <c r="AH37" s="88">
        <v>4</v>
      </c>
    </row>
    <row r="38" spans="1:34" s="65" customFormat="1" ht="10.5">
      <c r="A38" s="74"/>
      <c r="B38" s="74">
        <v>5</v>
      </c>
      <c r="C38" s="75" t="s">
        <v>22</v>
      </c>
      <c r="D38" s="87">
        <v>13</v>
      </c>
      <c r="E38" s="87">
        <v>2342</v>
      </c>
      <c r="F38" s="87">
        <v>22470</v>
      </c>
      <c r="G38" s="87">
        <v>3</v>
      </c>
      <c r="H38" s="87">
        <v>374</v>
      </c>
      <c r="I38" s="87">
        <v>3318</v>
      </c>
      <c r="J38" s="87">
        <v>1</v>
      </c>
      <c r="K38" s="87">
        <v>188</v>
      </c>
      <c r="L38" s="87">
        <v>1454</v>
      </c>
      <c r="M38" s="87">
        <v>2</v>
      </c>
      <c r="N38" s="87">
        <v>694</v>
      </c>
      <c r="O38" s="87">
        <v>5975</v>
      </c>
      <c r="P38" s="89">
        <v>0</v>
      </c>
      <c r="Q38" s="89">
        <v>0</v>
      </c>
      <c r="R38" s="89">
        <v>0</v>
      </c>
      <c r="S38" s="28">
        <v>1</v>
      </c>
      <c r="T38" s="28">
        <v>314</v>
      </c>
      <c r="U38" s="28">
        <v>5024</v>
      </c>
      <c r="V38" s="28">
        <v>6</v>
      </c>
      <c r="W38" s="28">
        <v>772</v>
      </c>
      <c r="X38" s="28">
        <v>6699</v>
      </c>
      <c r="Y38" s="89">
        <v>0</v>
      </c>
      <c r="Z38" s="89">
        <v>0</v>
      </c>
      <c r="AA38" s="89">
        <v>0</v>
      </c>
      <c r="AB38" s="87">
        <v>0</v>
      </c>
      <c r="AC38" s="87">
        <v>0</v>
      </c>
      <c r="AD38" s="87">
        <v>0</v>
      </c>
      <c r="AE38" s="87">
        <v>0</v>
      </c>
      <c r="AF38" s="87">
        <v>0</v>
      </c>
      <c r="AG38" s="87">
        <v>0</v>
      </c>
      <c r="AH38" s="88">
        <v>5</v>
      </c>
    </row>
    <row r="39" spans="1:34" s="65" customFormat="1" ht="10.5" customHeight="1">
      <c r="A39" s="266" t="s">
        <v>3</v>
      </c>
      <c r="B39" s="266"/>
      <c r="C39" s="267"/>
      <c r="D39" s="87"/>
      <c r="E39" s="87"/>
      <c r="F39" s="87"/>
      <c r="G39" s="87"/>
      <c r="H39" s="87"/>
      <c r="I39" s="87"/>
      <c r="J39" s="87"/>
      <c r="K39" s="87"/>
      <c r="L39" s="87"/>
      <c r="M39" s="87"/>
      <c r="N39" s="87"/>
      <c r="O39" s="87"/>
      <c r="P39" s="28"/>
      <c r="Q39" s="28"/>
      <c r="R39" s="28"/>
      <c r="S39" s="28"/>
      <c r="T39" s="28"/>
      <c r="U39" s="28"/>
      <c r="V39" s="28"/>
      <c r="W39" s="28"/>
      <c r="X39" s="28"/>
      <c r="Y39" s="28"/>
      <c r="Z39" s="28"/>
      <c r="AA39" s="28"/>
      <c r="AB39" s="28"/>
      <c r="AC39" s="28"/>
      <c r="AD39" s="28"/>
      <c r="AE39" s="28"/>
      <c r="AF39" s="28"/>
      <c r="AG39" s="29"/>
      <c r="AH39" s="84" t="s">
        <v>3</v>
      </c>
    </row>
    <row r="40" spans="1:34" s="65" customFormat="1" ht="10.5">
      <c r="A40" s="74"/>
      <c r="B40" s="74">
        <v>1</v>
      </c>
      <c r="C40" s="75" t="s">
        <v>20</v>
      </c>
      <c r="D40" s="87">
        <v>22</v>
      </c>
      <c r="E40" s="87">
        <v>88</v>
      </c>
      <c r="F40" s="87">
        <v>307</v>
      </c>
      <c r="G40" s="89">
        <v>0</v>
      </c>
      <c r="H40" s="89">
        <v>0</v>
      </c>
      <c r="I40" s="89">
        <v>0</v>
      </c>
      <c r="J40" s="89">
        <v>0</v>
      </c>
      <c r="K40" s="89">
        <v>0</v>
      </c>
      <c r="L40" s="89">
        <v>0</v>
      </c>
      <c r="M40" s="89">
        <v>0</v>
      </c>
      <c r="N40" s="89">
        <v>0</v>
      </c>
      <c r="O40" s="89">
        <v>0</v>
      </c>
      <c r="P40" s="89">
        <v>0</v>
      </c>
      <c r="Q40" s="89">
        <v>0</v>
      </c>
      <c r="R40" s="89">
        <v>0</v>
      </c>
      <c r="S40" s="89">
        <v>0</v>
      </c>
      <c r="T40" s="89">
        <v>0</v>
      </c>
      <c r="U40" s="89">
        <v>0</v>
      </c>
      <c r="V40" s="28">
        <v>22</v>
      </c>
      <c r="W40" s="28">
        <v>88</v>
      </c>
      <c r="X40" s="28">
        <v>307</v>
      </c>
      <c r="Y40" s="89">
        <v>0</v>
      </c>
      <c r="Z40" s="89">
        <v>0</v>
      </c>
      <c r="AA40" s="89">
        <v>0</v>
      </c>
      <c r="AB40" s="87">
        <v>0</v>
      </c>
      <c r="AC40" s="87">
        <v>0</v>
      </c>
      <c r="AD40" s="87">
        <v>0</v>
      </c>
      <c r="AE40" s="87">
        <v>0</v>
      </c>
      <c r="AF40" s="87">
        <v>0</v>
      </c>
      <c r="AG40" s="87">
        <v>0</v>
      </c>
      <c r="AH40" s="88">
        <v>1</v>
      </c>
    </row>
    <row r="41" spans="1:34" s="65" customFormat="1" ht="10.5">
      <c r="A41" s="74"/>
      <c r="B41" s="74">
        <v>2</v>
      </c>
      <c r="C41" s="75" t="s">
        <v>23</v>
      </c>
      <c r="D41" s="87">
        <v>1</v>
      </c>
      <c r="E41" s="87">
        <v>17</v>
      </c>
      <c r="F41" s="87">
        <v>104</v>
      </c>
      <c r="G41" s="89">
        <v>0</v>
      </c>
      <c r="H41" s="89">
        <v>0</v>
      </c>
      <c r="I41" s="89">
        <v>0</v>
      </c>
      <c r="J41" s="89">
        <v>0</v>
      </c>
      <c r="K41" s="89">
        <v>0</v>
      </c>
      <c r="L41" s="89">
        <v>0</v>
      </c>
      <c r="M41" s="89">
        <v>0</v>
      </c>
      <c r="N41" s="89">
        <v>0</v>
      </c>
      <c r="O41" s="89">
        <v>0</v>
      </c>
      <c r="P41" s="89">
        <v>0</v>
      </c>
      <c r="Q41" s="89">
        <v>0</v>
      </c>
      <c r="R41" s="89">
        <v>0</v>
      </c>
      <c r="S41" s="89">
        <v>0</v>
      </c>
      <c r="T41" s="89">
        <v>0</v>
      </c>
      <c r="U41" s="89">
        <v>0</v>
      </c>
      <c r="V41" s="28">
        <v>1</v>
      </c>
      <c r="W41" s="28">
        <v>17</v>
      </c>
      <c r="X41" s="28">
        <v>104</v>
      </c>
      <c r="Y41" s="89">
        <v>0</v>
      </c>
      <c r="Z41" s="89">
        <v>0</v>
      </c>
      <c r="AA41" s="89">
        <v>0</v>
      </c>
      <c r="AB41" s="87">
        <v>0</v>
      </c>
      <c r="AC41" s="87">
        <v>0</v>
      </c>
      <c r="AD41" s="87">
        <v>0</v>
      </c>
      <c r="AE41" s="87">
        <v>0</v>
      </c>
      <c r="AF41" s="87">
        <v>0</v>
      </c>
      <c r="AG41" s="87">
        <v>0</v>
      </c>
      <c r="AH41" s="88">
        <v>2</v>
      </c>
    </row>
    <row r="42" spans="1:34" s="65" customFormat="1" ht="10.5" customHeight="1">
      <c r="A42" s="266" t="s">
        <v>4</v>
      </c>
      <c r="B42" s="266"/>
      <c r="C42" s="267"/>
      <c r="D42" s="87"/>
      <c r="E42" s="87"/>
      <c r="F42" s="87"/>
      <c r="G42" s="87"/>
      <c r="H42" s="87"/>
      <c r="I42" s="87"/>
      <c r="J42" s="87"/>
      <c r="K42" s="87"/>
      <c r="L42" s="87"/>
      <c r="M42" s="87"/>
      <c r="N42" s="87"/>
      <c r="O42" s="87"/>
      <c r="P42" s="28"/>
      <c r="Q42" s="28"/>
      <c r="R42" s="28"/>
      <c r="S42" s="28"/>
      <c r="T42" s="28"/>
      <c r="U42" s="28"/>
      <c r="V42" s="28"/>
      <c r="W42" s="28"/>
      <c r="X42" s="28"/>
      <c r="Y42" s="28"/>
      <c r="Z42" s="28"/>
      <c r="AA42" s="28"/>
      <c r="AB42" s="28"/>
      <c r="AC42" s="28"/>
      <c r="AD42" s="28"/>
      <c r="AE42" s="28"/>
      <c r="AF42" s="28"/>
      <c r="AG42" s="29"/>
      <c r="AH42" s="84" t="s">
        <v>4</v>
      </c>
    </row>
    <row r="43" spans="1:34" s="65" customFormat="1" ht="10.5">
      <c r="A43" s="74"/>
      <c r="B43" s="74">
        <v>1</v>
      </c>
      <c r="C43" s="75" t="s">
        <v>20</v>
      </c>
      <c r="D43" s="87">
        <v>62</v>
      </c>
      <c r="E43" s="87">
        <v>329</v>
      </c>
      <c r="F43" s="87">
        <v>558</v>
      </c>
      <c r="G43" s="89">
        <v>0</v>
      </c>
      <c r="H43" s="89">
        <v>0</v>
      </c>
      <c r="I43" s="89">
        <v>0</v>
      </c>
      <c r="J43" s="87">
        <v>1</v>
      </c>
      <c r="K43" s="87">
        <v>3</v>
      </c>
      <c r="L43" s="87">
        <v>11</v>
      </c>
      <c r="M43" s="87">
        <v>3</v>
      </c>
      <c r="N43" s="87">
        <v>18</v>
      </c>
      <c r="O43" s="87">
        <v>8</v>
      </c>
      <c r="P43" s="28">
        <v>1</v>
      </c>
      <c r="Q43" s="28">
        <v>3</v>
      </c>
      <c r="R43" s="28">
        <v>3</v>
      </c>
      <c r="S43" s="89">
        <v>0</v>
      </c>
      <c r="T43" s="89">
        <v>0</v>
      </c>
      <c r="U43" s="89">
        <v>0</v>
      </c>
      <c r="V43" s="28">
        <v>57</v>
      </c>
      <c r="W43" s="28">
        <v>305</v>
      </c>
      <c r="X43" s="28">
        <v>536</v>
      </c>
      <c r="Y43" s="89">
        <v>0</v>
      </c>
      <c r="Z43" s="89">
        <v>0</v>
      </c>
      <c r="AA43" s="89">
        <v>0</v>
      </c>
      <c r="AB43" s="87">
        <v>0</v>
      </c>
      <c r="AC43" s="87">
        <v>0</v>
      </c>
      <c r="AD43" s="87">
        <v>0</v>
      </c>
      <c r="AE43" s="87">
        <v>0</v>
      </c>
      <c r="AF43" s="87">
        <v>0</v>
      </c>
      <c r="AG43" s="87">
        <v>0</v>
      </c>
      <c r="AH43" s="88">
        <v>1</v>
      </c>
    </row>
    <row r="44" spans="1:34" s="65" customFormat="1" ht="10.5">
      <c r="A44" s="74"/>
      <c r="B44" s="74">
        <v>2</v>
      </c>
      <c r="C44" s="75" t="s">
        <v>161</v>
      </c>
      <c r="D44" s="87">
        <v>7</v>
      </c>
      <c r="E44" s="87">
        <v>172</v>
      </c>
      <c r="F44" s="87">
        <v>251</v>
      </c>
      <c r="G44" s="89">
        <v>0</v>
      </c>
      <c r="H44" s="89">
        <v>0</v>
      </c>
      <c r="I44" s="89">
        <v>0</v>
      </c>
      <c r="J44" s="89">
        <v>0</v>
      </c>
      <c r="K44" s="89">
        <v>0</v>
      </c>
      <c r="L44" s="89">
        <v>0</v>
      </c>
      <c r="M44" s="89">
        <v>0</v>
      </c>
      <c r="N44" s="89">
        <v>0</v>
      </c>
      <c r="O44" s="89">
        <v>0</v>
      </c>
      <c r="P44" s="89">
        <v>0</v>
      </c>
      <c r="Q44" s="89">
        <v>0</v>
      </c>
      <c r="R44" s="89">
        <v>0</v>
      </c>
      <c r="S44" s="89">
        <v>0</v>
      </c>
      <c r="T44" s="89">
        <v>0</v>
      </c>
      <c r="U44" s="89">
        <v>0</v>
      </c>
      <c r="V44" s="28">
        <v>7</v>
      </c>
      <c r="W44" s="28">
        <v>172</v>
      </c>
      <c r="X44" s="28">
        <v>251</v>
      </c>
      <c r="Y44" s="89">
        <v>0</v>
      </c>
      <c r="Z44" s="89">
        <v>0</v>
      </c>
      <c r="AA44" s="89">
        <v>0</v>
      </c>
      <c r="AB44" s="87">
        <v>0</v>
      </c>
      <c r="AC44" s="87">
        <v>0</v>
      </c>
      <c r="AD44" s="87">
        <v>0</v>
      </c>
      <c r="AE44" s="87">
        <v>0</v>
      </c>
      <c r="AF44" s="87">
        <v>0</v>
      </c>
      <c r="AG44" s="87">
        <v>0</v>
      </c>
      <c r="AH44" s="88">
        <v>2</v>
      </c>
    </row>
    <row r="45" spans="1:34" s="65" customFormat="1" ht="6" customHeight="1">
      <c r="A45" s="91"/>
      <c r="B45" s="91"/>
      <c r="C45" s="92"/>
      <c r="D45" s="93"/>
      <c r="E45" s="93"/>
      <c r="F45" s="93"/>
      <c r="G45" s="33"/>
      <c r="H45" s="33"/>
      <c r="I45" s="33"/>
      <c r="J45" s="33"/>
      <c r="K45" s="33"/>
      <c r="L45" s="33"/>
      <c r="M45" s="33"/>
      <c r="N45" s="33"/>
      <c r="O45" s="33"/>
      <c r="P45" s="33"/>
      <c r="Q45" s="33"/>
      <c r="R45" s="33"/>
      <c r="S45" s="33"/>
      <c r="T45" s="33"/>
      <c r="U45" s="33"/>
      <c r="V45" s="93"/>
      <c r="W45" s="93"/>
      <c r="X45" s="93"/>
      <c r="Y45" s="33"/>
      <c r="Z45" s="33"/>
      <c r="AA45" s="33"/>
      <c r="AB45" s="33"/>
      <c r="AC45" s="33"/>
      <c r="AD45" s="33"/>
      <c r="AE45" s="33"/>
      <c r="AF45" s="33"/>
      <c r="AG45" s="34"/>
      <c r="AH45" s="94"/>
    </row>
    <row r="46" spans="1:34" s="65" customFormat="1" ht="10.5">
      <c r="A46" s="65" t="s">
        <v>162</v>
      </c>
    </row>
    <row r="47" spans="1:34" ht="10.5" customHeight="1">
      <c r="A47" s="65"/>
    </row>
    <row r="48" spans="1:34" ht="10.5" customHeight="1">
      <c r="A48" s="65"/>
    </row>
    <row r="49" spans="4:33" ht="10.5" customHeight="1">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4:33" ht="10.5" customHeight="1"/>
    <row r="51" spans="4:33" ht="10.5" customHeight="1"/>
    <row r="52" spans="4:33" ht="10.5" customHeight="1"/>
    <row r="53" spans="4:33" ht="10.5" customHeight="1"/>
    <row r="54" spans="4:33" ht="10.5" customHeight="1"/>
    <row r="55" spans="4:33" ht="10.5" customHeight="1"/>
    <row r="56" spans="4:33" ht="10.5" customHeight="1"/>
    <row r="57" spans="4:33" ht="10.5" customHeight="1"/>
    <row r="58" spans="4:33" ht="10.5" customHeight="1"/>
    <row r="59" spans="4:33" ht="10.5" customHeight="1"/>
    <row r="60" spans="4:33" ht="10.5" customHeight="1"/>
    <row r="61" spans="4:33" ht="10.5" customHeight="1"/>
    <row r="62" spans="4:33" ht="10.5" customHeight="1"/>
    <row r="63" spans="4:33" ht="10.5" customHeight="1"/>
    <row r="64" spans="4:33"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mergeCells count="24">
    <mergeCell ref="A21:C21"/>
    <mergeCell ref="A27:C27"/>
    <mergeCell ref="A33:C33"/>
    <mergeCell ref="A39:C39"/>
    <mergeCell ref="A42:C42"/>
    <mergeCell ref="Y11:AG11"/>
    <mergeCell ref="A12:C12"/>
    <mergeCell ref="Y12:AA12"/>
    <mergeCell ref="AB12:AD12"/>
    <mergeCell ref="AE12:AG12"/>
    <mergeCell ref="A11:C11"/>
    <mergeCell ref="D11:F12"/>
    <mergeCell ref="G11:I12"/>
    <mergeCell ref="J11:L12"/>
    <mergeCell ref="M11:O12"/>
    <mergeCell ref="P11:R12"/>
    <mergeCell ref="A19:C19"/>
    <mergeCell ref="S11:U12"/>
    <mergeCell ref="V11:X12"/>
    <mergeCell ref="A13:C13"/>
    <mergeCell ref="A15:C15"/>
    <mergeCell ref="A16:C16"/>
    <mergeCell ref="A17:C17"/>
    <mergeCell ref="A18:C18"/>
  </mergeCells>
  <phoneticPr fontId="11"/>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zoomScaleNormal="100" zoomScaleSheetLayoutView="100" workbookViewId="0"/>
  </sheetViews>
  <sheetFormatPr defaultRowHeight="13.5"/>
  <cols>
    <col min="1" max="1" width="1.625" style="3" customWidth="1"/>
    <col min="2" max="2" width="2.625" style="3" customWidth="1"/>
    <col min="3" max="3" width="12.125" style="3" customWidth="1"/>
    <col min="4" max="4" width="6.375" style="3" customWidth="1"/>
    <col min="5" max="5" width="7.375" style="3" customWidth="1"/>
    <col min="6" max="6" width="8.125" style="3" customWidth="1"/>
    <col min="7" max="7" width="3.625" style="3" customWidth="1"/>
    <col min="8" max="8" width="6" style="3" customWidth="1"/>
    <col min="9" max="9" width="7.375" style="3" customWidth="1"/>
    <col min="10" max="10" width="3.625" style="3" customWidth="1"/>
    <col min="11" max="11" width="6" style="3" customWidth="1"/>
    <col min="12" max="12" width="7.375" style="3" customWidth="1"/>
    <col min="13" max="13" width="3.625" style="3" customWidth="1"/>
    <col min="14" max="14" width="6" style="3" customWidth="1"/>
    <col min="15" max="15" width="7.375" style="3" customWidth="1"/>
    <col min="16" max="16" width="3.875" style="3" customWidth="1"/>
    <col min="17" max="17" width="5" style="3" customWidth="1"/>
    <col min="18" max="18" width="6.5" style="3" customWidth="1"/>
    <col min="19" max="19" width="3.125" style="3" customWidth="1"/>
    <col min="20" max="20" width="5" style="3" customWidth="1"/>
    <col min="21" max="21" width="6.5" style="3" customWidth="1"/>
    <col min="22" max="22" width="5.25" style="3" customWidth="1"/>
    <col min="23" max="23" width="6.125" style="3" customWidth="1"/>
    <col min="24" max="24" width="6.875" style="3" customWidth="1"/>
    <col min="25" max="26" width="2.75" style="3" customWidth="1"/>
    <col min="27" max="27" width="3.375" style="3" customWidth="1"/>
    <col min="28" max="28" width="3.25" style="3" customWidth="1"/>
    <col min="29" max="29" width="3.5" style="3" customWidth="1"/>
    <col min="30" max="30" width="5.5" style="3" customWidth="1"/>
    <col min="31" max="31" width="3.125" style="3" customWidth="1"/>
    <col min="32" max="33" width="4.125" style="3" customWidth="1"/>
    <col min="34" max="34" width="1.625" style="3" customWidth="1"/>
    <col min="35" max="35" width="2.625" style="3" customWidth="1"/>
    <col min="36" max="36" width="4.25" style="3" customWidth="1"/>
    <col min="37" max="16384" width="9" style="3"/>
  </cols>
  <sheetData>
    <row r="1" spans="1:36" ht="13.5" customHeight="1"/>
    <row r="2" spans="1:36" ht="13.5" customHeight="1">
      <c r="A2" s="2" t="s">
        <v>149</v>
      </c>
      <c r="L2" s="54"/>
      <c r="M2" s="54"/>
      <c r="N2" s="54"/>
      <c r="P2" s="2"/>
      <c r="Q2" s="2"/>
      <c r="R2" s="2"/>
      <c r="S2" s="2"/>
      <c r="T2" s="2"/>
    </row>
    <row r="3" spans="1:36" s="4" customFormat="1" ht="10.5" customHeight="1"/>
    <row r="4" spans="1:36" s="4" customFormat="1" ht="10.5" customHeight="1">
      <c r="A4" s="4" t="s">
        <v>123</v>
      </c>
      <c r="AD4" s="1"/>
    </row>
    <row r="5" spans="1:36" s="4" customFormat="1" ht="10.5" customHeight="1">
      <c r="AD5" s="1"/>
    </row>
    <row r="6" spans="1:36" s="4" customFormat="1" ht="10.5" customHeight="1">
      <c r="A6" s="7" t="s">
        <v>17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318" t="s">
        <v>13</v>
      </c>
      <c r="AH6" s="318"/>
      <c r="AI6" s="318"/>
      <c r="AJ6" s="318"/>
    </row>
    <row r="7" spans="1:36" s="4" customFormat="1" ht="12" customHeight="1">
      <c r="A7" s="297" t="s">
        <v>74</v>
      </c>
      <c r="B7" s="297"/>
      <c r="C7" s="298"/>
      <c r="D7" s="293" t="s">
        <v>5</v>
      </c>
      <c r="E7" s="293"/>
      <c r="F7" s="293"/>
      <c r="G7" s="293" t="s">
        <v>148</v>
      </c>
      <c r="H7" s="293"/>
      <c r="I7" s="293"/>
      <c r="J7" s="293" t="s">
        <v>19</v>
      </c>
      <c r="K7" s="293"/>
      <c r="L7" s="293"/>
      <c r="M7" s="301" t="s">
        <v>6</v>
      </c>
      <c r="N7" s="297"/>
      <c r="O7" s="298"/>
      <c r="P7" s="297" t="s">
        <v>7</v>
      </c>
      <c r="Q7" s="297"/>
      <c r="R7" s="297"/>
      <c r="S7" s="293" t="s">
        <v>8</v>
      </c>
      <c r="T7" s="293"/>
      <c r="U7" s="293"/>
      <c r="V7" s="293" t="s">
        <v>9</v>
      </c>
      <c r="W7" s="293"/>
      <c r="X7" s="293"/>
      <c r="Y7" s="308" t="s">
        <v>10</v>
      </c>
      <c r="Z7" s="309"/>
      <c r="AA7" s="309"/>
      <c r="AB7" s="309"/>
      <c r="AC7" s="309"/>
      <c r="AD7" s="309"/>
      <c r="AE7" s="309"/>
      <c r="AF7" s="309"/>
      <c r="AG7" s="310"/>
      <c r="AH7" s="321" t="s">
        <v>74</v>
      </c>
      <c r="AI7" s="321"/>
      <c r="AJ7" s="321"/>
    </row>
    <row r="8" spans="1:36" s="4" customFormat="1" ht="12" customHeight="1">
      <c r="A8" s="299" t="s">
        <v>72</v>
      </c>
      <c r="B8" s="299"/>
      <c r="C8" s="300"/>
      <c r="D8" s="293"/>
      <c r="E8" s="293"/>
      <c r="F8" s="293"/>
      <c r="G8" s="293"/>
      <c r="H8" s="293"/>
      <c r="I8" s="293"/>
      <c r="J8" s="293"/>
      <c r="K8" s="293"/>
      <c r="L8" s="293"/>
      <c r="M8" s="302"/>
      <c r="N8" s="303"/>
      <c r="O8" s="304"/>
      <c r="P8" s="303"/>
      <c r="Q8" s="303"/>
      <c r="R8" s="303"/>
      <c r="S8" s="293"/>
      <c r="T8" s="293"/>
      <c r="U8" s="293"/>
      <c r="V8" s="293"/>
      <c r="W8" s="293"/>
      <c r="X8" s="293"/>
      <c r="Y8" s="307" t="s">
        <v>7</v>
      </c>
      <c r="Z8" s="307"/>
      <c r="AA8" s="307"/>
      <c r="AB8" s="307" t="s">
        <v>14</v>
      </c>
      <c r="AC8" s="307"/>
      <c r="AD8" s="307"/>
      <c r="AE8" s="311" t="s">
        <v>15</v>
      </c>
      <c r="AF8" s="311"/>
      <c r="AG8" s="311"/>
      <c r="AH8" s="321" t="s">
        <v>72</v>
      </c>
      <c r="AI8" s="321"/>
      <c r="AJ8" s="321"/>
    </row>
    <row r="9" spans="1:36" s="4" customFormat="1" ht="12" customHeight="1">
      <c r="A9" s="303" t="s">
        <v>11</v>
      </c>
      <c r="B9" s="303"/>
      <c r="C9" s="304"/>
      <c r="D9" s="50" t="s">
        <v>0</v>
      </c>
      <c r="E9" s="50" t="s">
        <v>11</v>
      </c>
      <c r="F9" s="50" t="s">
        <v>12</v>
      </c>
      <c r="G9" s="50" t="s">
        <v>0</v>
      </c>
      <c r="H9" s="50" t="s">
        <v>11</v>
      </c>
      <c r="I9" s="50" t="s">
        <v>12</v>
      </c>
      <c r="J9" s="50" t="s">
        <v>0</v>
      </c>
      <c r="K9" s="50" t="s">
        <v>11</v>
      </c>
      <c r="L9" s="50" t="s">
        <v>12</v>
      </c>
      <c r="M9" s="50" t="s">
        <v>0</v>
      </c>
      <c r="N9" s="50" t="s">
        <v>11</v>
      </c>
      <c r="O9" s="50" t="s">
        <v>12</v>
      </c>
      <c r="P9" s="52" t="s">
        <v>0</v>
      </c>
      <c r="Q9" s="50" t="s">
        <v>11</v>
      </c>
      <c r="R9" s="51" t="s">
        <v>12</v>
      </c>
      <c r="S9" s="50" t="s">
        <v>0</v>
      </c>
      <c r="T9" s="50" t="s">
        <v>11</v>
      </c>
      <c r="U9" s="50" t="s">
        <v>12</v>
      </c>
      <c r="V9" s="50" t="s">
        <v>0</v>
      </c>
      <c r="W9" s="50" t="s">
        <v>11</v>
      </c>
      <c r="X9" s="50" t="s">
        <v>12</v>
      </c>
      <c r="Y9" s="15" t="s">
        <v>0</v>
      </c>
      <c r="Z9" s="15" t="s">
        <v>11</v>
      </c>
      <c r="AA9" s="15" t="s">
        <v>12</v>
      </c>
      <c r="AB9" s="15" t="s">
        <v>0</v>
      </c>
      <c r="AC9" s="15" t="s">
        <v>11</v>
      </c>
      <c r="AD9" s="15" t="s">
        <v>12</v>
      </c>
      <c r="AE9" s="15" t="s">
        <v>0</v>
      </c>
      <c r="AF9" s="15" t="s">
        <v>11</v>
      </c>
      <c r="AG9" s="15" t="s">
        <v>12</v>
      </c>
      <c r="AH9" s="303" t="s">
        <v>11</v>
      </c>
      <c r="AI9" s="303"/>
      <c r="AJ9" s="303"/>
    </row>
    <row r="10" spans="1:36" s="4" customFormat="1" ht="6" customHeight="1">
      <c r="A10" s="9"/>
      <c r="B10" s="9"/>
      <c r="C10" s="10"/>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56"/>
      <c r="AI10" s="38"/>
      <c r="AJ10" s="38"/>
    </row>
    <row r="11" spans="1:36" s="4" customFormat="1" ht="10.5" customHeight="1">
      <c r="A11" s="305" t="s">
        <v>147</v>
      </c>
      <c r="B11" s="305"/>
      <c r="C11" s="306"/>
      <c r="D11" s="16">
        <v>2842</v>
      </c>
      <c r="E11" s="16">
        <v>37215</v>
      </c>
      <c r="F11" s="16">
        <v>374323</v>
      </c>
      <c r="G11" s="16">
        <v>75</v>
      </c>
      <c r="H11" s="16">
        <v>5015</v>
      </c>
      <c r="I11" s="16">
        <v>94223</v>
      </c>
      <c r="J11" s="16">
        <v>129</v>
      </c>
      <c r="K11" s="16">
        <v>2476</v>
      </c>
      <c r="L11" s="16">
        <v>24708</v>
      </c>
      <c r="M11" s="16">
        <v>185</v>
      </c>
      <c r="N11" s="16">
        <v>4095</v>
      </c>
      <c r="O11" s="16">
        <v>44536</v>
      </c>
      <c r="P11" s="18">
        <v>318</v>
      </c>
      <c r="Q11" s="18">
        <v>5490</v>
      </c>
      <c r="R11" s="18">
        <v>59302</v>
      </c>
      <c r="S11" s="18">
        <v>35</v>
      </c>
      <c r="T11" s="18">
        <v>1248</v>
      </c>
      <c r="U11" s="18">
        <v>21962</v>
      </c>
      <c r="V11" s="18">
        <v>2065</v>
      </c>
      <c r="W11" s="18">
        <v>18291</v>
      </c>
      <c r="X11" s="18">
        <v>126266</v>
      </c>
      <c r="Y11" s="18">
        <v>5</v>
      </c>
      <c r="Z11" s="18">
        <v>72</v>
      </c>
      <c r="AA11" s="18">
        <v>215</v>
      </c>
      <c r="AB11" s="18">
        <v>24</v>
      </c>
      <c r="AC11" s="18">
        <v>498</v>
      </c>
      <c r="AD11" s="18">
        <v>3037</v>
      </c>
      <c r="AE11" s="18">
        <v>6</v>
      </c>
      <c r="AF11" s="18">
        <v>30</v>
      </c>
      <c r="AG11" s="18">
        <v>74</v>
      </c>
      <c r="AH11" s="319" t="s">
        <v>147</v>
      </c>
      <c r="AI11" s="305"/>
      <c r="AJ11" s="305"/>
    </row>
    <row r="12" spans="1:36" s="4" customFormat="1" ht="10.5" customHeight="1">
      <c r="A12" s="288" t="s">
        <v>146</v>
      </c>
      <c r="B12" s="294"/>
      <c r="C12" s="295"/>
      <c r="D12" s="16">
        <v>2848</v>
      </c>
      <c r="E12" s="16">
        <v>37553</v>
      </c>
      <c r="F12" s="16">
        <v>382505</v>
      </c>
      <c r="G12" s="16">
        <v>75</v>
      </c>
      <c r="H12" s="16">
        <v>5015</v>
      </c>
      <c r="I12" s="16">
        <v>94223</v>
      </c>
      <c r="J12" s="16">
        <v>129</v>
      </c>
      <c r="K12" s="16">
        <v>2475</v>
      </c>
      <c r="L12" s="16">
        <v>24708</v>
      </c>
      <c r="M12" s="16">
        <v>185</v>
      </c>
      <c r="N12" s="16">
        <v>4088</v>
      </c>
      <c r="O12" s="16">
        <v>44514</v>
      </c>
      <c r="P12" s="18">
        <v>317</v>
      </c>
      <c r="Q12" s="18">
        <v>5490</v>
      </c>
      <c r="R12" s="18">
        <v>59417</v>
      </c>
      <c r="S12" s="18">
        <v>35</v>
      </c>
      <c r="T12" s="18">
        <v>1247</v>
      </c>
      <c r="U12" s="18">
        <v>21962</v>
      </c>
      <c r="V12" s="18">
        <v>2072</v>
      </c>
      <c r="W12" s="18">
        <v>18637</v>
      </c>
      <c r="X12" s="18">
        <v>134354</v>
      </c>
      <c r="Y12" s="18">
        <v>5</v>
      </c>
      <c r="Z12" s="18">
        <v>72</v>
      </c>
      <c r="AA12" s="18">
        <v>215</v>
      </c>
      <c r="AB12" s="18">
        <v>24</v>
      </c>
      <c r="AC12" s="18">
        <v>499</v>
      </c>
      <c r="AD12" s="18">
        <v>3038</v>
      </c>
      <c r="AE12" s="18">
        <v>6</v>
      </c>
      <c r="AF12" s="18">
        <v>30</v>
      </c>
      <c r="AG12" s="18">
        <v>74</v>
      </c>
      <c r="AH12" s="320" t="s">
        <v>145</v>
      </c>
      <c r="AI12" s="288"/>
      <c r="AJ12" s="288"/>
    </row>
    <row r="13" spans="1:36" s="4" customFormat="1" ht="10.5" customHeight="1">
      <c r="A13" s="288" t="s">
        <v>132</v>
      </c>
      <c r="B13" s="288"/>
      <c r="C13" s="296"/>
      <c r="D13" s="16">
        <v>2850</v>
      </c>
      <c r="E13" s="16">
        <v>38004</v>
      </c>
      <c r="F13" s="16">
        <v>384253</v>
      </c>
      <c r="G13" s="16">
        <v>75</v>
      </c>
      <c r="H13" s="16">
        <v>5285</v>
      </c>
      <c r="I13" s="16">
        <v>94224</v>
      </c>
      <c r="J13" s="16">
        <v>132</v>
      </c>
      <c r="K13" s="16">
        <v>2671</v>
      </c>
      <c r="L13" s="16">
        <v>26363</v>
      </c>
      <c r="M13" s="16">
        <v>185</v>
      </c>
      <c r="N13" s="16">
        <v>4088</v>
      </c>
      <c r="O13" s="16">
        <v>44514</v>
      </c>
      <c r="P13" s="18">
        <v>317</v>
      </c>
      <c r="Q13" s="18">
        <v>5490</v>
      </c>
      <c r="R13" s="18">
        <v>59430</v>
      </c>
      <c r="S13" s="18">
        <v>35</v>
      </c>
      <c r="T13" s="18">
        <v>1247</v>
      </c>
      <c r="U13" s="18">
        <v>21962</v>
      </c>
      <c r="V13" s="18">
        <v>2071</v>
      </c>
      <c r="W13" s="18">
        <v>18622</v>
      </c>
      <c r="X13" s="18">
        <v>134433</v>
      </c>
      <c r="Y13" s="18">
        <v>5</v>
      </c>
      <c r="Z13" s="18">
        <v>72</v>
      </c>
      <c r="AA13" s="18">
        <v>215</v>
      </c>
      <c r="AB13" s="18">
        <v>24</v>
      </c>
      <c r="AC13" s="18">
        <v>499</v>
      </c>
      <c r="AD13" s="18">
        <v>3038</v>
      </c>
      <c r="AE13" s="18">
        <v>6</v>
      </c>
      <c r="AF13" s="18">
        <v>30</v>
      </c>
      <c r="AG13" s="18">
        <v>74</v>
      </c>
      <c r="AH13" s="320" t="s">
        <v>131</v>
      </c>
      <c r="AI13" s="288"/>
      <c r="AJ13" s="288"/>
    </row>
    <row r="14" spans="1:36" s="60" customFormat="1" ht="10.5" customHeight="1">
      <c r="A14" s="288" t="s">
        <v>144</v>
      </c>
      <c r="B14" s="289"/>
      <c r="C14" s="290"/>
      <c r="D14" s="16">
        <v>2856</v>
      </c>
      <c r="E14" s="16">
        <v>38050</v>
      </c>
      <c r="F14" s="16">
        <v>384581</v>
      </c>
      <c r="G14" s="16">
        <v>75</v>
      </c>
      <c r="H14" s="16">
        <v>5285</v>
      </c>
      <c r="I14" s="16">
        <v>94224</v>
      </c>
      <c r="J14" s="16">
        <v>132</v>
      </c>
      <c r="K14" s="16">
        <v>2671</v>
      </c>
      <c r="L14" s="16">
        <v>26363</v>
      </c>
      <c r="M14" s="16">
        <v>185</v>
      </c>
      <c r="N14" s="16">
        <v>4088</v>
      </c>
      <c r="O14" s="16">
        <v>44514</v>
      </c>
      <c r="P14" s="18">
        <v>317</v>
      </c>
      <c r="Q14" s="18">
        <v>5490</v>
      </c>
      <c r="R14" s="18">
        <v>59430</v>
      </c>
      <c r="S14" s="18">
        <v>35</v>
      </c>
      <c r="T14" s="18">
        <v>1247</v>
      </c>
      <c r="U14" s="18">
        <v>21962</v>
      </c>
      <c r="V14" s="18">
        <v>2077</v>
      </c>
      <c r="W14" s="18">
        <v>18668</v>
      </c>
      <c r="X14" s="18">
        <v>134761</v>
      </c>
      <c r="Y14" s="18">
        <v>5</v>
      </c>
      <c r="Z14" s="18">
        <v>72</v>
      </c>
      <c r="AA14" s="18">
        <v>215</v>
      </c>
      <c r="AB14" s="18">
        <v>24</v>
      </c>
      <c r="AC14" s="18">
        <v>499</v>
      </c>
      <c r="AD14" s="18">
        <v>3038</v>
      </c>
      <c r="AE14" s="18">
        <v>6</v>
      </c>
      <c r="AF14" s="18">
        <v>30</v>
      </c>
      <c r="AG14" s="18">
        <v>74</v>
      </c>
      <c r="AH14" s="320" t="s">
        <v>143</v>
      </c>
      <c r="AI14" s="288"/>
      <c r="AJ14" s="288"/>
    </row>
    <row r="15" spans="1:36" s="6" customFormat="1" ht="10.5" customHeight="1">
      <c r="A15" s="291" t="s">
        <v>142</v>
      </c>
      <c r="B15" s="291"/>
      <c r="C15" s="292"/>
      <c r="D15" s="21">
        <v>2857</v>
      </c>
      <c r="E15" s="21">
        <v>38062</v>
      </c>
      <c r="F15" s="21">
        <v>384814</v>
      </c>
      <c r="G15" s="21">
        <v>75</v>
      </c>
      <c r="H15" s="21">
        <v>5285</v>
      </c>
      <c r="I15" s="21">
        <v>94224</v>
      </c>
      <c r="J15" s="21">
        <v>133</v>
      </c>
      <c r="K15" s="21">
        <v>2674</v>
      </c>
      <c r="L15" s="21">
        <v>26427</v>
      </c>
      <c r="M15" s="21">
        <v>185</v>
      </c>
      <c r="N15" s="21">
        <v>4087</v>
      </c>
      <c r="O15" s="21">
        <v>44513</v>
      </c>
      <c r="P15" s="22">
        <v>317</v>
      </c>
      <c r="Q15" s="22">
        <v>5487</v>
      </c>
      <c r="R15" s="22">
        <v>59366</v>
      </c>
      <c r="S15" s="22">
        <v>35</v>
      </c>
      <c r="T15" s="22">
        <v>1248</v>
      </c>
      <c r="U15" s="22">
        <v>21962</v>
      </c>
      <c r="V15" s="22">
        <v>2077</v>
      </c>
      <c r="W15" s="22">
        <v>18680</v>
      </c>
      <c r="X15" s="22">
        <v>134995</v>
      </c>
      <c r="Y15" s="22">
        <v>5</v>
      </c>
      <c r="Z15" s="22">
        <v>72</v>
      </c>
      <c r="AA15" s="22">
        <v>215</v>
      </c>
      <c r="AB15" s="22">
        <v>24</v>
      </c>
      <c r="AC15" s="22">
        <v>499</v>
      </c>
      <c r="AD15" s="22">
        <v>3038</v>
      </c>
      <c r="AE15" s="22">
        <v>6</v>
      </c>
      <c r="AF15" s="22">
        <v>30</v>
      </c>
      <c r="AG15" s="22">
        <v>74</v>
      </c>
      <c r="AH15" s="312" t="s">
        <v>141</v>
      </c>
      <c r="AI15" s="291"/>
      <c r="AJ15" s="291"/>
    </row>
    <row r="16" spans="1:36" s="6" customFormat="1" ht="6" customHeight="1">
      <c r="A16" s="36"/>
      <c r="B16" s="36"/>
      <c r="C16" s="44"/>
      <c r="D16" s="21"/>
      <c r="E16" s="21"/>
      <c r="F16" s="21"/>
      <c r="G16" s="21"/>
      <c r="H16" s="21"/>
      <c r="I16" s="21"/>
      <c r="J16" s="21"/>
      <c r="K16" s="21"/>
      <c r="L16" s="21"/>
      <c r="M16" s="21"/>
      <c r="N16" s="21"/>
      <c r="O16" s="21"/>
      <c r="P16" s="22"/>
      <c r="Q16" s="22"/>
      <c r="R16" s="22"/>
      <c r="S16" s="22"/>
      <c r="T16" s="22"/>
      <c r="U16" s="22"/>
      <c r="V16" s="22"/>
      <c r="W16" s="22"/>
      <c r="X16" s="22"/>
      <c r="Y16" s="22"/>
      <c r="Z16" s="22"/>
      <c r="AA16" s="22"/>
      <c r="AB16" s="22"/>
      <c r="AC16" s="22"/>
      <c r="AD16" s="22"/>
      <c r="AE16" s="22"/>
      <c r="AF16" s="22"/>
      <c r="AG16" s="22"/>
      <c r="AH16" s="37"/>
      <c r="AI16" s="36"/>
      <c r="AJ16" s="36"/>
    </row>
    <row r="17" spans="1:36" s="5" customFormat="1" ht="10.5" customHeight="1">
      <c r="A17" s="286" t="s">
        <v>107</v>
      </c>
      <c r="B17" s="286"/>
      <c r="C17" s="287"/>
      <c r="D17" s="16"/>
      <c r="E17" s="16"/>
      <c r="F17" s="16"/>
      <c r="G17" s="16"/>
      <c r="H17" s="16"/>
      <c r="I17" s="16"/>
      <c r="J17" s="16"/>
      <c r="K17" s="16"/>
      <c r="L17" s="16"/>
      <c r="M17" s="16"/>
      <c r="N17" s="16"/>
      <c r="O17" s="16"/>
      <c r="P17" s="18"/>
      <c r="Q17" s="18"/>
      <c r="R17" s="18"/>
      <c r="S17" s="18"/>
      <c r="T17" s="18"/>
      <c r="U17" s="18"/>
      <c r="V17" s="18"/>
      <c r="W17" s="18"/>
      <c r="X17" s="18"/>
      <c r="Y17" s="18"/>
      <c r="Z17" s="18"/>
      <c r="AA17" s="18"/>
      <c r="AB17" s="18"/>
      <c r="AC17" s="18"/>
      <c r="AD17" s="18"/>
      <c r="AE17" s="18"/>
      <c r="AF17" s="18"/>
      <c r="AG17" s="42"/>
      <c r="AH17" s="315" t="s">
        <v>107</v>
      </c>
      <c r="AI17" s="286"/>
      <c r="AJ17" s="286"/>
    </row>
    <row r="18" spans="1:36" s="4" customFormat="1" ht="10.5">
      <c r="A18" s="14"/>
      <c r="B18" s="9">
        <v>1</v>
      </c>
      <c r="C18" s="10" t="s">
        <v>20</v>
      </c>
      <c r="D18" s="57">
        <v>2363</v>
      </c>
      <c r="E18" s="57">
        <v>12706</v>
      </c>
      <c r="F18" s="57">
        <v>86480</v>
      </c>
      <c r="G18" s="57">
        <v>46</v>
      </c>
      <c r="H18" s="57">
        <v>260</v>
      </c>
      <c r="I18" s="57">
        <v>4234</v>
      </c>
      <c r="J18" s="57">
        <v>87</v>
      </c>
      <c r="K18" s="57">
        <v>523</v>
      </c>
      <c r="L18" s="57">
        <v>4004</v>
      </c>
      <c r="M18" s="57">
        <v>135</v>
      </c>
      <c r="N18" s="57">
        <v>809</v>
      </c>
      <c r="O18" s="57">
        <v>6976</v>
      </c>
      <c r="P18" s="18">
        <v>250</v>
      </c>
      <c r="Q18" s="18">
        <v>1433</v>
      </c>
      <c r="R18" s="18">
        <v>11339</v>
      </c>
      <c r="S18" s="18">
        <v>26</v>
      </c>
      <c r="T18" s="18">
        <v>169</v>
      </c>
      <c r="U18" s="18">
        <v>4393</v>
      </c>
      <c r="V18" s="18">
        <v>1795</v>
      </c>
      <c r="W18" s="18">
        <v>9368</v>
      </c>
      <c r="X18" s="18">
        <v>54956</v>
      </c>
      <c r="Y18" s="18">
        <v>4</v>
      </c>
      <c r="Z18" s="18">
        <v>29</v>
      </c>
      <c r="AA18" s="18">
        <v>86</v>
      </c>
      <c r="AB18" s="18">
        <v>14</v>
      </c>
      <c r="AC18" s="18">
        <v>85</v>
      </c>
      <c r="AD18" s="18">
        <v>418</v>
      </c>
      <c r="AE18" s="18">
        <v>6</v>
      </c>
      <c r="AF18" s="18">
        <v>30</v>
      </c>
      <c r="AG18" s="18">
        <v>74</v>
      </c>
      <c r="AH18" s="313">
        <v>1</v>
      </c>
      <c r="AI18" s="314"/>
      <c r="AJ18" s="314"/>
    </row>
    <row r="19" spans="1:36" s="4" customFormat="1" ht="10.5">
      <c r="A19" s="14"/>
      <c r="B19" s="9">
        <v>2</v>
      </c>
      <c r="C19" s="10" t="s">
        <v>21</v>
      </c>
      <c r="D19" s="57">
        <v>286</v>
      </c>
      <c r="E19" s="57">
        <v>5605</v>
      </c>
      <c r="F19" s="57">
        <v>43065</v>
      </c>
      <c r="G19" s="57">
        <v>9</v>
      </c>
      <c r="H19" s="57">
        <v>171</v>
      </c>
      <c r="I19" s="57">
        <v>4886</v>
      </c>
      <c r="J19" s="57">
        <v>20</v>
      </c>
      <c r="K19" s="57">
        <v>422</v>
      </c>
      <c r="L19" s="57">
        <v>3340</v>
      </c>
      <c r="M19" s="57">
        <v>25</v>
      </c>
      <c r="N19" s="57">
        <v>555</v>
      </c>
      <c r="O19" s="57">
        <v>5009</v>
      </c>
      <c r="P19" s="18">
        <v>37</v>
      </c>
      <c r="Q19" s="18">
        <v>722</v>
      </c>
      <c r="R19" s="18">
        <v>6697</v>
      </c>
      <c r="S19" s="18">
        <v>4</v>
      </c>
      <c r="T19" s="18">
        <v>75</v>
      </c>
      <c r="U19" s="18">
        <v>840</v>
      </c>
      <c r="V19" s="18">
        <v>184</v>
      </c>
      <c r="W19" s="18">
        <v>3485</v>
      </c>
      <c r="X19" s="18">
        <v>21100</v>
      </c>
      <c r="Y19" s="58">
        <v>0</v>
      </c>
      <c r="Z19" s="58">
        <v>0</v>
      </c>
      <c r="AA19" s="58">
        <v>0</v>
      </c>
      <c r="AB19" s="18">
        <v>7</v>
      </c>
      <c r="AC19" s="18">
        <v>175</v>
      </c>
      <c r="AD19" s="18">
        <v>1193</v>
      </c>
      <c r="AE19" s="57">
        <v>0</v>
      </c>
      <c r="AF19" s="57">
        <v>0</v>
      </c>
      <c r="AG19" s="57">
        <v>0</v>
      </c>
      <c r="AH19" s="313">
        <v>2</v>
      </c>
      <c r="AI19" s="314"/>
      <c r="AJ19" s="314"/>
    </row>
    <row r="20" spans="1:36" s="4" customFormat="1" ht="10.5">
      <c r="A20" s="14"/>
      <c r="B20" s="9">
        <v>3</v>
      </c>
      <c r="C20" s="10" t="s">
        <v>140</v>
      </c>
      <c r="D20" s="57">
        <v>92</v>
      </c>
      <c r="E20" s="57">
        <v>3518</v>
      </c>
      <c r="F20" s="57">
        <v>34249</v>
      </c>
      <c r="G20" s="57">
        <v>4</v>
      </c>
      <c r="H20" s="57">
        <v>176</v>
      </c>
      <c r="I20" s="57">
        <v>2397</v>
      </c>
      <c r="J20" s="57">
        <v>9</v>
      </c>
      <c r="K20" s="57">
        <v>344</v>
      </c>
      <c r="L20" s="57">
        <v>3590</v>
      </c>
      <c r="M20" s="57">
        <v>13</v>
      </c>
      <c r="N20" s="57">
        <v>498</v>
      </c>
      <c r="O20" s="57">
        <v>4993</v>
      </c>
      <c r="P20" s="18">
        <v>14</v>
      </c>
      <c r="Q20" s="18">
        <v>584</v>
      </c>
      <c r="R20" s="18">
        <v>7201</v>
      </c>
      <c r="S20" s="58">
        <v>0</v>
      </c>
      <c r="T20" s="58">
        <v>0</v>
      </c>
      <c r="U20" s="58">
        <v>0</v>
      </c>
      <c r="V20" s="18">
        <v>50</v>
      </c>
      <c r="W20" s="18">
        <v>1843</v>
      </c>
      <c r="X20" s="18">
        <v>15820</v>
      </c>
      <c r="Y20" s="18">
        <v>1</v>
      </c>
      <c r="Z20" s="18">
        <v>43</v>
      </c>
      <c r="AA20" s="18">
        <v>129</v>
      </c>
      <c r="AB20" s="18">
        <v>1</v>
      </c>
      <c r="AC20" s="18">
        <v>30</v>
      </c>
      <c r="AD20" s="18">
        <v>119</v>
      </c>
      <c r="AE20" s="57">
        <v>0</v>
      </c>
      <c r="AF20" s="57">
        <v>0</v>
      </c>
      <c r="AG20" s="57">
        <v>0</v>
      </c>
      <c r="AH20" s="313">
        <v>3</v>
      </c>
      <c r="AI20" s="314"/>
      <c r="AJ20" s="314"/>
    </row>
    <row r="21" spans="1:36" s="4" customFormat="1" ht="10.5">
      <c r="A21" s="14"/>
      <c r="B21" s="9">
        <v>4</v>
      </c>
      <c r="C21" s="10" t="s">
        <v>139</v>
      </c>
      <c r="D21" s="57">
        <v>72</v>
      </c>
      <c r="E21" s="57">
        <v>4876</v>
      </c>
      <c r="F21" s="57">
        <v>55229</v>
      </c>
      <c r="G21" s="57">
        <v>4</v>
      </c>
      <c r="H21" s="57">
        <v>287</v>
      </c>
      <c r="I21" s="57">
        <v>4728</v>
      </c>
      <c r="J21" s="57">
        <v>14</v>
      </c>
      <c r="K21" s="57">
        <v>931</v>
      </c>
      <c r="L21" s="57">
        <v>11324</v>
      </c>
      <c r="M21" s="57">
        <v>6</v>
      </c>
      <c r="N21" s="57">
        <v>383</v>
      </c>
      <c r="O21" s="57">
        <v>6322</v>
      </c>
      <c r="P21" s="18">
        <v>7</v>
      </c>
      <c r="Q21" s="18">
        <v>515</v>
      </c>
      <c r="R21" s="18">
        <v>4971</v>
      </c>
      <c r="S21" s="18">
        <v>3</v>
      </c>
      <c r="T21" s="18">
        <v>214</v>
      </c>
      <c r="U21" s="18">
        <v>4094</v>
      </c>
      <c r="V21" s="18">
        <v>37</v>
      </c>
      <c r="W21" s="18">
        <v>2484</v>
      </c>
      <c r="X21" s="18">
        <v>23394</v>
      </c>
      <c r="Y21" s="58">
        <v>0</v>
      </c>
      <c r="Z21" s="58">
        <v>0</v>
      </c>
      <c r="AA21" s="58">
        <v>0</v>
      </c>
      <c r="AB21" s="18">
        <v>1</v>
      </c>
      <c r="AC21" s="18">
        <v>62</v>
      </c>
      <c r="AD21" s="18">
        <v>396</v>
      </c>
      <c r="AE21" s="57">
        <v>0</v>
      </c>
      <c r="AF21" s="57">
        <v>0</v>
      </c>
      <c r="AG21" s="57">
        <v>0</v>
      </c>
      <c r="AH21" s="313">
        <v>4</v>
      </c>
      <c r="AI21" s="314"/>
      <c r="AJ21" s="314"/>
    </row>
    <row r="22" spans="1:36" s="4" customFormat="1" ht="10.5">
      <c r="A22" s="14"/>
      <c r="B22" s="9">
        <v>5</v>
      </c>
      <c r="C22" s="10" t="s">
        <v>22</v>
      </c>
      <c r="D22" s="57">
        <v>44</v>
      </c>
      <c r="E22" s="57">
        <v>11357</v>
      </c>
      <c r="F22" s="57">
        <v>165791</v>
      </c>
      <c r="G22" s="57">
        <v>12</v>
      </c>
      <c r="H22" s="57">
        <v>4391</v>
      </c>
      <c r="I22" s="57">
        <v>77979</v>
      </c>
      <c r="J22" s="57">
        <v>3</v>
      </c>
      <c r="K22" s="57">
        <v>454</v>
      </c>
      <c r="L22" s="57">
        <v>4169</v>
      </c>
      <c r="M22" s="57">
        <v>6</v>
      </c>
      <c r="N22" s="57">
        <v>1842</v>
      </c>
      <c r="O22" s="57">
        <v>21213</v>
      </c>
      <c r="P22" s="18">
        <v>9</v>
      </c>
      <c r="Q22" s="18">
        <v>2233</v>
      </c>
      <c r="R22" s="18">
        <v>29158</v>
      </c>
      <c r="S22" s="18">
        <v>2</v>
      </c>
      <c r="T22" s="18">
        <v>790</v>
      </c>
      <c r="U22" s="18">
        <v>12635</v>
      </c>
      <c r="V22" s="18">
        <v>11</v>
      </c>
      <c r="W22" s="18">
        <v>1500</v>
      </c>
      <c r="X22" s="18">
        <v>19725</v>
      </c>
      <c r="Y22" s="58">
        <v>0</v>
      </c>
      <c r="Z22" s="58">
        <v>0</v>
      </c>
      <c r="AA22" s="58">
        <v>0</v>
      </c>
      <c r="AB22" s="18">
        <v>1</v>
      </c>
      <c r="AC22" s="18">
        <v>147</v>
      </c>
      <c r="AD22" s="18">
        <v>912</v>
      </c>
      <c r="AE22" s="57">
        <v>0</v>
      </c>
      <c r="AF22" s="57">
        <v>0</v>
      </c>
      <c r="AG22" s="57">
        <v>0</v>
      </c>
      <c r="AH22" s="313">
        <v>5</v>
      </c>
      <c r="AI22" s="314"/>
      <c r="AJ22" s="314"/>
    </row>
    <row r="23" spans="1:36" s="4" customFormat="1" ht="10.5" customHeight="1">
      <c r="A23" s="286" t="s">
        <v>1</v>
      </c>
      <c r="B23" s="286"/>
      <c r="C23" s="287"/>
      <c r="D23" s="57"/>
      <c r="E23" s="57"/>
      <c r="F23" s="57"/>
      <c r="G23" s="57"/>
      <c r="H23" s="57"/>
      <c r="I23" s="57"/>
      <c r="J23" s="57"/>
      <c r="K23" s="57"/>
      <c r="L23" s="57"/>
      <c r="M23" s="57"/>
      <c r="N23" s="57"/>
      <c r="O23" s="57"/>
      <c r="P23" s="18"/>
      <c r="Q23" s="18"/>
      <c r="R23" s="18"/>
      <c r="S23" s="18"/>
      <c r="T23" s="18"/>
      <c r="U23" s="18"/>
      <c r="V23" s="18"/>
      <c r="W23" s="18"/>
      <c r="X23" s="18"/>
      <c r="Y23" s="18"/>
      <c r="Z23" s="18"/>
      <c r="AA23" s="18"/>
      <c r="AB23" s="18"/>
      <c r="AC23" s="18"/>
      <c r="AD23" s="18"/>
      <c r="AE23" s="18"/>
      <c r="AF23" s="18"/>
      <c r="AG23" s="42"/>
      <c r="AH23" s="315" t="s">
        <v>1</v>
      </c>
      <c r="AI23" s="286"/>
      <c r="AJ23" s="286"/>
    </row>
    <row r="24" spans="1:36" s="4" customFormat="1" ht="10.5">
      <c r="A24" s="9"/>
      <c r="B24" s="9">
        <v>1</v>
      </c>
      <c r="C24" s="10" t="s">
        <v>20</v>
      </c>
      <c r="D24" s="57">
        <v>206</v>
      </c>
      <c r="E24" s="57">
        <v>1645</v>
      </c>
      <c r="F24" s="57">
        <v>10615</v>
      </c>
      <c r="G24" s="58">
        <v>0</v>
      </c>
      <c r="H24" s="58">
        <v>0</v>
      </c>
      <c r="I24" s="58">
        <v>0</v>
      </c>
      <c r="J24" s="57">
        <v>4</v>
      </c>
      <c r="K24" s="57">
        <v>37</v>
      </c>
      <c r="L24" s="57">
        <v>261</v>
      </c>
      <c r="M24" s="57">
        <v>5</v>
      </c>
      <c r="N24" s="57">
        <v>50</v>
      </c>
      <c r="O24" s="57">
        <v>864</v>
      </c>
      <c r="P24" s="18">
        <v>19</v>
      </c>
      <c r="Q24" s="18">
        <v>161</v>
      </c>
      <c r="R24" s="18">
        <v>2010</v>
      </c>
      <c r="S24" s="18">
        <v>7</v>
      </c>
      <c r="T24" s="18">
        <v>64</v>
      </c>
      <c r="U24" s="18">
        <v>1490</v>
      </c>
      <c r="V24" s="18">
        <v>167</v>
      </c>
      <c r="W24" s="18">
        <v>1300</v>
      </c>
      <c r="X24" s="18">
        <v>5901</v>
      </c>
      <c r="Y24" s="18">
        <v>3</v>
      </c>
      <c r="Z24" s="18">
        <v>25</v>
      </c>
      <c r="AA24" s="18">
        <v>72</v>
      </c>
      <c r="AB24" s="57">
        <v>0</v>
      </c>
      <c r="AC24" s="57">
        <v>0</v>
      </c>
      <c r="AD24" s="57">
        <v>0</v>
      </c>
      <c r="AE24" s="18">
        <v>1</v>
      </c>
      <c r="AF24" s="18">
        <v>8</v>
      </c>
      <c r="AG24" s="18">
        <v>17</v>
      </c>
      <c r="AH24" s="313">
        <v>1</v>
      </c>
      <c r="AI24" s="314"/>
      <c r="AJ24" s="314"/>
    </row>
    <row r="25" spans="1:36" s="4" customFormat="1" ht="10.5">
      <c r="A25" s="9"/>
      <c r="B25" s="9">
        <v>2</v>
      </c>
      <c r="C25" s="10" t="s">
        <v>21</v>
      </c>
      <c r="D25" s="57">
        <v>128</v>
      </c>
      <c r="E25" s="57">
        <v>2535</v>
      </c>
      <c r="F25" s="57">
        <v>19716</v>
      </c>
      <c r="G25" s="57">
        <v>3</v>
      </c>
      <c r="H25" s="57">
        <v>60</v>
      </c>
      <c r="I25" s="57">
        <v>2075</v>
      </c>
      <c r="J25" s="57">
        <v>11</v>
      </c>
      <c r="K25" s="57">
        <v>248</v>
      </c>
      <c r="L25" s="57">
        <v>1892</v>
      </c>
      <c r="M25" s="57">
        <v>17</v>
      </c>
      <c r="N25" s="57">
        <v>399</v>
      </c>
      <c r="O25" s="57">
        <v>3736</v>
      </c>
      <c r="P25" s="18">
        <v>21</v>
      </c>
      <c r="Q25" s="18">
        <v>422</v>
      </c>
      <c r="R25" s="18">
        <v>4284</v>
      </c>
      <c r="S25" s="18">
        <v>1</v>
      </c>
      <c r="T25" s="18">
        <v>17</v>
      </c>
      <c r="U25" s="18">
        <v>35</v>
      </c>
      <c r="V25" s="18">
        <v>69</v>
      </c>
      <c r="W25" s="18">
        <v>1233</v>
      </c>
      <c r="X25" s="18">
        <v>6601</v>
      </c>
      <c r="Y25" s="58">
        <v>0</v>
      </c>
      <c r="Z25" s="58">
        <v>0</v>
      </c>
      <c r="AA25" s="58">
        <v>0</v>
      </c>
      <c r="AB25" s="18">
        <v>6</v>
      </c>
      <c r="AC25" s="18">
        <v>156</v>
      </c>
      <c r="AD25" s="18">
        <v>1093</v>
      </c>
      <c r="AE25" s="57">
        <v>0</v>
      </c>
      <c r="AF25" s="57">
        <v>0</v>
      </c>
      <c r="AG25" s="57">
        <v>0</v>
      </c>
      <c r="AH25" s="313">
        <v>2</v>
      </c>
      <c r="AI25" s="314"/>
      <c r="AJ25" s="314"/>
    </row>
    <row r="26" spans="1:36" s="4" customFormat="1" ht="10.5">
      <c r="A26" s="9"/>
      <c r="B26" s="9">
        <v>3</v>
      </c>
      <c r="C26" s="10" t="s">
        <v>140</v>
      </c>
      <c r="D26" s="57">
        <v>56</v>
      </c>
      <c r="E26" s="57">
        <v>2178</v>
      </c>
      <c r="F26" s="57">
        <v>21568</v>
      </c>
      <c r="G26" s="57">
        <v>1</v>
      </c>
      <c r="H26" s="57">
        <v>35</v>
      </c>
      <c r="I26" s="57">
        <v>801</v>
      </c>
      <c r="J26" s="57">
        <v>6</v>
      </c>
      <c r="K26" s="57">
        <v>240</v>
      </c>
      <c r="L26" s="57">
        <v>2457</v>
      </c>
      <c r="M26" s="57">
        <v>9</v>
      </c>
      <c r="N26" s="57">
        <v>351</v>
      </c>
      <c r="O26" s="57">
        <v>3485</v>
      </c>
      <c r="P26" s="18">
        <v>11</v>
      </c>
      <c r="Q26" s="18">
        <v>459</v>
      </c>
      <c r="R26" s="18">
        <v>5363</v>
      </c>
      <c r="S26" s="58">
        <v>0</v>
      </c>
      <c r="T26" s="58">
        <v>0</v>
      </c>
      <c r="U26" s="58">
        <v>0</v>
      </c>
      <c r="V26" s="18">
        <v>27</v>
      </c>
      <c r="W26" s="18">
        <v>1020</v>
      </c>
      <c r="X26" s="18">
        <v>9214</v>
      </c>
      <c r="Y26" s="18">
        <v>1</v>
      </c>
      <c r="Z26" s="18">
        <v>43</v>
      </c>
      <c r="AA26" s="18">
        <v>129</v>
      </c>
      <c r="AB26" s="18">
        <v>1</v>
      </c>
      <c r="AC26" s="18">
        <v>30</v>
      </c>
      <c r="AD26" s="18">
        <v>119</v>
      </c>
      <c r="AE26" s="57">
        <v>0</v>
      </c>
      <c r="AF26" s="57">
        <v>0</v>
      </c>
      <c r="AG26" s="57">
        <v>0</v>
      </c>
      <c r="AH26" s="313">
        <v>3</v>
      </c>
      <c r="AI26" s="314"/>
      <c r="AJ26" s="314"/>
    </row>
    <row r="27" spans="1:36" s="4" customFormat="1" ht="10.5">
      <c r="A27" s="9"/>
      <c r="B27" s="9">
        <v>4</v>
      </c>
      <c r="C27" s="10" t="s">
        <v>139</v>
      </c>
      <c r="D27" s="57">
        <v>46</v>
      </c>
      <c r="E27" s="57">
        <v>3151</v>
      </c>
      <c r="F27" s="58">
        <v>42304</v>
      </c>
      <c r="G27" s="57">
        <v>2</v>
      </c>
      <c r="H27" s="57">
        <v>153</v>
      </c>
      <c r="I27" s="57">
        <v>4252</v>
      </c>
      <c r="J27" s="57">
        <v>9</v>
      </c>
      <c r="K27" s="57">
        <v>586</v>
      </c>
      <c r="L27" s="57">
        <v>7749</v>
      </c>
      <c r="M27" s="57">
        <v>6</v>
      </c>
      <c r="N27" s="57">
        <v>383</v>
      </c>
      <c r="O27" s="57">
        <v>6322</v>
      </c>
      <c r="P27" s="18">
        <v>4</v>
      </c>
      <c r="Q27" s="18">
        <v>271</v>
      </c>
      <c r="R27" s="18">
        <v>2209</v>
      </c>
      <c r="S27" s="18">
        <v>3</v>
      </c>
      <c r="T27" s="18">
        <v>214</v>
      </c>
      <c r="U27" s="18">
        <v>4094</v>
      </c>
      <c r="V27" s="18">
        <v>21</v>
      </c>
      <c r="W27" s="18">
        <v>1482</v>
      </c>
      <c r="X27" s="18">
        <v>17282</v>
      </c>
      <c r="Y27" s="58">
        <v>0</v>
      </c>
      <c r="Z27" s="58">
        <v>0</v>
      </c>
      <c r="AA27" s="58">
        <v>0</v>
      </c>
      <c r="AB27" s="18">
        <v>1</v>
      </c>
      <c r="AC27" s="18">
        <v>62</v>
      </c>
      <c r="AD27" s="18">
        <v>396</v>
      </c>
      <c r="AE27" s="57">
        <v>0</v>
      </c>
      <c r="AF27" s="57">
        <v>0</v>
      </c>
      <c r="AG27" s="57">
        <v>0</v>
      </c>
      <c r="AH27" s="313">
        <v>4</v>
      </c>
      <c r="AI27" s="314"/>
      <c r="AJ27" s="314"/>
    </row>
    <row r="28" spans="1:36" s="4" customFormat="1" ht="10.5">
      <c r="A28" s="9"/>
      <c r="B28" s="9">
        <v>5</v>
      </c>
      <c r="C28" s="10" t="s">
        <v>22</v>
      </c>
      <c r="D28" s="57">
        <v>31</v>
      </c>
      <c r="E28" s="57">
        <v>9014</v>
      </c>
      <c r="F28" s="57">
        <v>143322</v>
      </c>
      <c r="G28" s="57">
        <v>9</v>
      </c>
      <c r="H28" s="57">
        <v>4017</v>
      </c>
      <c r="I28" s="57">
        <v>74661</v>
      </c>
      <c r="J28" s="57">
        <v>2</v>
      </c>
      <c r="K28" s="57">
        <v>266</v>
      </c>
      <c r="L28" s="57">
        <v>2715</v>
      </c>
      <c r="M28" s="57">
        <v>4</v>
      </c>
      <c r="N28" s="57">
        <v>1147</v>
      </c>
      <c r="O28" s="57">
        <v>15239</v>
      </c>
      <c r="P28" s="18">
        <v>9</v>
      </c>
      <c r="Q28" s="18">
        <v>2233</v>
      </c>
      <c r="R28" s="18">
        <v>29158</v>
      </c>
      <c r="S28" s="18">
        <v>1</v>
      </c>
      <c r="T28" s="18">
        <v>476</v>
      </c>
      <c r="U28" s="18">
        <v>7611</v>
      </c>
      <c r="V28" s="18">
        <v>5</v>
      </c>
      <c r="W28" s="18">
        <v>728</v>
      </c>
      <c r="X28" s="18">
        <v>13026</v>
      </c>
      <c r="Y28" s="58">
        <v>0</v>
      </c>
      <c r="Z28" s="58">
        <v>0</v>
      </c>
      <c r="AA28" s="58">
        <v>0</v>
      </c>
      <c r="AB28" s="18">
        <v>1</v>
      </c>
      <c r="AC28" s="18">
        <v>147</v>
      </c>
      <c r="AD28" s="18">
        <v>912</v>
      </c>
      <c r="AE28" s="57">
        <v>0</v>
      </c>
      <c r="AF28" s="57">
        <v>0</v>
      </c>
      <c r="AG28" s="57">
        <v>0</v>
      </c>
      <c r="AH28" s="313">
        <v>5</v>
      </c>
      <c r="AI28" s="314"/>
      <c r="AJ28" s="314"/>
    </row>
    <row r="29" spans="1:36" s="4" customFormat="1" ht="10.5" customHeight="1">
      <c r="A29" s="286" t="s">
        <v>2</v>
      </c>
      <c r="B29" s="286"/>
      <c r="C29" s="287"/>
      <c r="D29" s="57"/>
      <c r="E29" s="57"/>
      <c r="F29" s="57"/>
      <c r="G29" s="57"/>
      <c r="H29" s="57"/>
      <c r="I29" s="57"/>
      <c r="J29" s="57"/>
      <c r="K29" s="57"/>
      <c r="L29" s="57"/>
      <c r="M29" s="57"/>
      <c r="N29" s="57"/>
      <c r="O29" s="57"/>
      <c r="P29" s="18"/>
      <c r="Q29" s="18"/>
      <c r="R29" s="18"/>
      <c r="S29" s="18"/>
      <c r="T29" s="18"/>
      <c r="U29" s="18"/>
      <c r="V29" s="18"/>
      <c r="W29" s="18"/>
      <c r="X29" s="18"/>
      <c r="Y29" s="18"/>
      <c r="Z29" s="18"/>
      <c r="AA29" s="18"/>
      <c r="AB29" s="18"/>
      <c r="AC29" s="18"/>
      <c r="AD29" s="18"/>
      <c r="AE29" s="18"/>
      <c r="AF29" s="18"/>
      <c r="AG29" s="42"/>
      <c r="AH29" s="316" t="s">
        <v>2</v>
      </c>
      <c r="AI29" s="317"/>
      <c r="AJ29" s="317"/>
    </row>
    <row r="30" spans="1:36" s="4" customFormat="1" ht="10.5">
      <c r="A30" s="9"/>
      <c r="B30" s="9">
        <v>1</v>
      </c>
      <c r="C30" s="10" t="s">
        <v>20</v>
      </c>
      <c r="D30" s="57">
        <v>2073</v>
      </c>
      <c r="E30" s="57">
        <v>10644</v>
      </c>
      <c r="F30" s="57">
        <v>75000</v>
      </c>
      <c r="G30" s="57">
        <v>46</v>
      </c>
      <c r="H30" s="57">
        <v>260</v>
      </c>
      <c r="I30" s="57">
        <v>4234</v>
      </c>
      <c r="J30" s="57">
        <v>82</v>
      </c>
      <c r="K30" s="57">
        <v>483</v>
      </c>
      <c r="L30" s="57">
        <v>3732</v>
      </c>
      <c r="M30" s="57">
        <v>127</v>
      </c>
      <c r="N30" s="57">
        <v>741</v>
      </c>
      <c r="O30" s="57">
        <v>6104</v>
      </c>
      <c r="P30" s="18">
        <v>230</v>
      </c>
      <c r="Q30" s="18">
        <v>1269</v>
      </c>
      <c r="R30" s="18">
        <v>9326</v>
      </c>
      <c r="S30" s="18">
        <v>19</v>
      </c>
      <c r="T30" s="18">
        <v>105</v>
      </c>
      <c r="U30" s="18">
        <v>2903</v>
      </c>
      <c r="V30" s="18">
        <v>1549</v>
      </c>
      <c r="W30" s="18">
        <v>7675</v>
      </c>
      <c r="X30" s="18">
        <v>48212</v>
      </c>
      <c r="Y30" s="18">
        <v>1</v>
      </c>
      <c r="Z30" s="18">
        <v>4</v>
      </c>
      <c r="AA30" s="18">
        <v>14</v>
      </c>
      <c r="AB30" s="18">
        <v>14</v>
      </c>
      <c r="AC30" s="18">
        <v>85</v>
      </c>
      <c r="AD30" s="18">
        <v>418</v>
      </c>
      <c r="AE30" s="18">
        <v>5</v>
      </c>
      <c r="AF30" s="18">
        <v>22</v>
      </c>
      <c r="AG30" s="18">
        <v>57</v>
      </c>
      <c r="AH30" s="313">
        <v>1</v>
      </c>
      <c r="AI30" s="314"/>
      <c r="AJ30" s="314"/>
    </row>
    <row r="31" spans="1:36" s="4" customFormat="1" ht="10.5">
      <c r="A31" s="9"/>
      <c r="B31" s="9">
        <v>2</v>
      </c>
      <c r="C31" s="10" t="s">
        <v>21</v>
      </c>
      <c r="D31" s="57">
        <v>151</v>
      </c>
      <c r="E31" s="57">
        <v>2943</v>
      </c>
      <c r="F31" s="57">
        <v>23119</v>
      </c>
      <c r="G31" s="57">
        <v>6</v>
      </c>
      <c r="H31" s="57">
        <v>111</v>
      </c>
      <c r="I31" s="57">
        <v>2811</v>
      </c>
      <c r="J31" s="57">
        <v>9</v>
      </c>
      <c r="K31" s="57">
        <v>174</v>
      </c>
      <c r="L31" s="57">
        <v>1448</v>
      </c>
      <c r="M31" s="57">
        <v>8</v>
      </c>
      <c r="N31" s="57">
        <v>156</v>
      </c>
      <c r="O31" s="57">
        <v>1273</v>
      </c>
      <c r="P31" s="18">
        <v>16</v>
      </c>
      <c r="Q31" s="18">
        <v>300</v>
      </c>
      <c r="R31" s="18">
        <v>2413</v>
      </c>
      <c r="S31" s="18">
        <v>3</v>
      </c>
      <c r="T31" s="18">
        <v>58</v>
      </c>
      <c r="U31" s="18">
        <v>805</v>
      </c>
      <c r="V31" s="18">
        <v>108</v>
      </c>
      <c r="W31" s="18">
        <v>2125</v>
      </c>
      <c r="X31" s="18">
        <v>14269</v>
      </c>
      <c r="Y31" s="58">
        <v>0</v>
      </c>
      <c r="Z31" s="58">
        <v>0</v>
      </c>
      <c r="AA31" s="58">
        <v>0</v>
      </c>
      <c r="AB31" s="18">
        <v>1</v>
      </c>
      <c r="AC31" s="18">
        <v>19</v>
      </c>
      <c r="AD31" s="18">
        <v>100</v>
      </c>
      <c r="AE31" s="57">
        <v>0</v>
      </c>
      <c r="AF31" s="57">
        <v>0</v>
      </c>
      <c r="AG31" s="57">
        <v>0</v>
      </c>
      <c r="AH31" s="313">
        <v>2</v>
      </c>
      <c r="AI31" s="314"/>
      <c r="AJ31" s="314"/>
    </row>
    <row r="32" spans="1:36" s="4" customFormat="1" ht="10.5">
      <c r="A32" s="9"/>
      <c r="B32" s="9">
        <v>3</v>
      </c>
      <c r="C32" s="10" t="s">
        <v>140</v>
      </c>
      <c r="D32" s="57">
        <v>36</v>
      </c>
      <c r="E32" s="57">
        <v>1339</v>
      </c>
      <c r="F32" s="57">
        <v>12681</v>
      </c>
      <c r="G32" s="57">
        <v>3</v>
      </c>
      <c r="H32" s="57">
        <v>141</v>
      </c>
      <c r="I32" s="57">
        <v>1596</v>
      </c>
      <c r="J32" s="57">
        <v>3</v>
      </c>
      <c r="K32" s="57">
        <v>104</v>
      </c>
      <c r="L32" s="57">
        <v>1133</v>
      </c>
      <c r="M32" s="57">
        <v>4</v>
      </c>
      <c r="N32" s="57">
        <v>147</v>
      </c>
      <c r="O32" s="57">
        <v>1508</v>
      </c>
      <c r="P32" s="18">
        <v>3</v>
      </c>
      <c r="Q32" s="18">
        <v>125</v>
      </c>
      <c r="R32" s="18">
        <v>1838</v>
      </c>
      <c r="S32" s="58">
        <v>0</v>
      </c>
      <c r="T32" s="58">
        <v>0</v>
      </c>
      <c r="U32" s="58">
        <v>0</v>
      </c>
      <c r="V32" s="18">
        <v>23</v>
      </c>
      <c r="W32" s="18">
        <v>822</v>
      </c>
      <c r="X32" s="18">
        <v>6606</v>
      </c>
      <c r="Y32" s="58">
        <v>0</v>
      </c>
      <c r="Z32" s="58">
        <v>0</v>
      </c>
      <c r="AA32" s="58">
        <v>0</v>
      </c>
      <c r="AB32" s="57">
        <v>0</v>
      </c>
      <c r="AC32" s="57">
        <v>0</v>
      </c>
      <c r="AD32" s="57">
        <v>0</v>
      </c>
      <c r="AE32" s="57">
        <v>0</v>
      </c>
      <c r="AF32" s="57">
        <v>0</v>
      </c>
      <c r="AG32" s="57">
        <v>0</v>
      </c>
      <c r="AH32" s="313">
        <v>3</v>
      </c>
      <c r="AI32" s="314"/>
      <c r="AJ32" s="314"/>
    </row>
    <row r="33" spans="1:36" s="4" customFormat="1" ht="10.5">
      <c r="A33" s="9"/>
      <c r="B33" s="9">
        <v>4</v>
      </c>
      <c r="C33" s="10" t="s">
        <v>139</v>
      </c>
      <c r="D33" s="57">
        <v>25</v>
      </c>
      <c r="E33" s="57">
        <v>1664</v>
      </c>
      <c r="F33" s="57">
        <v>12800</v>
      </c>
      <c r="G33" s="57">
        <v>2</v>
      </c>
      <c r="H33" s="57">
        <v>134</v>
      </c>
      <c r="I33" s="57">
        <v>476</v>
      </c>
      <c r="J33" s="57">
        <v>5</v>
      </c>
      <c r="K33" s="57">
        <v>345</v>
      </c>
      <c r="L33" s="57">
        <v>3575</v>
      </c>
      <c r="M33" s="57">
        <v>0</v>
      </c>
      <c r="N33" s="57">
        <v>0</v>
      </c>
      <c r="O33" s="57">
        <v>0</v>
      </c>
      <c r="P33" s="18">
        <v>3</v>
      </c>
      <c r="Q33" s="18">
        <v>244</v>
      </c>
      <c r="R33" s="18">
        <v>2762</v>
      </c>
      <c r="S33" s="58">
        <v>0</v>
      </c>
      <c r="T33" s="58">
        <v>0</v>
      </c>
      <c r="U33" s="58">
        <v>0</v>
      </c>
      <c r="V33" s="18">
        <v>15</v>
      </c>
      <c r="W33" s="18">
        <v>941</v>
      </c>
      <c r="X33" s="18">
        <v>5987</v>
      </c>
      <c r="Y33" s="58">
        <v>0</v>
      </c>
      <c r="Z33" s="58">
        <v>0</v>
      </c>
      <c r="AA33" s="58">
        <v>0</v>
      </c>
      <c r="AB33" s="57">
        <v>0</v>
      </c>
      <c r="AC33" s="57">
        <v>0</v>
      </c>
      <c r="AD33" s="57">
        <v>0</v>
      </c>
      <c r="AE33" s="57">
        <v>0</v>
      </c>
      <c r="AF33" s="57">
        <v>0</v>
      </c>
      <c r="AG33" s="57">
        <v>0</v>
      </c>
      <c r="AH33" s="313">
        <v>4</v>
      </c>
      <c r="AI33" s="314"/>
      <c r="AJ33" s="314"/>
    </row>
    <row r="34" spans="1:36" s="4" customFormat="1" ht="10.5">
      <c r="A34" s="9"/>
      <c r="B34" s="9">
        <v>5</v>
      </c>
      <c r="C34" s="10" t="s">
        <v>22</v>
      </c>
      <c r="D34" s="57">
        <v>13</v>
      </c>
      <c r="E34" s="57">
        <v>2343</v>
      </c>
      <c r="F34" s="57">
        <v>22469</v>
      </c>
      <c r="G34" s="57">
        <v>3</v>
      </c>
      <c r="H34" s="57">
        <v>374</v>
      </c>
      <c r="I34" s="57">
        <v>3318</v>
      </c>
      <c r="J34" s="57">
        <v>1</v>
      </c>
      <c r="K34" s="57">
        <v>188</v>
      </c>
      <c r="L34" s="57">
        <v>1454</v>
      </c>
      <c r="M34" s="57">
        <v>2</v>
      </c>
      <c r="N34" s="57">
        <v>695</v>
      </c>
      <c r="O34" s="57">
        <v>5974</v>
      </c>
      <c r="P34" s="58">
        <v>0</v>
      </c>
      <c r="Q34" s="58">
        <v>0</v>
      </c>
      <c r="R34" s="58">
        <v>0</v>
      </c>
      <c r="S34" s="18">
        <v>1</v>
      </c>
      <c r="T34" s="18">
        <v>314</v>
      </c>
      <c r="U34" s="18">
        <v>5024</v>
      </c>
      <c r="V34" s="18">
        <v>6</v>
      </c>
      <c r="W34" s="18">
        <v>772</v>
      </c>
      <c r="X34" s="18">
        <v>6699</v>
      </c>
      <c r="Y34" s="58">
        <v>0</v>
      </c>
      <c r="Z34" s="58">
        <v>0</v>
      </c>
      <c r="AA34" s="58">
        <v>0</v>
      </c>
      <c r="AB34" s="57">
        <v>0</v>
      </c>
      <c r="AC34" s="57">
        <v>0</v>
      </c>
      <c r="AD34" s="57">
        <v>0</v>
      </c>
      <c r="AE34" s="57">
        <v>0</v>
      </c>
      <c r="AF34" s="57">
        <v>0</v>
      </c>
      <c r="AG34" s="57">
        <v>0</v>
      </c>
      <c r="AH34" s="313">
        <v>5</v>
      </c>
      <c r="AI34" s="314"/>
      <c r="AJ34" s="314"/>
    </row>
    <row r="35" spans="1:36" s="4" customFormat="1" ht="10.5" customHeight="1">
      <c r="A35" s="286" t="s">
        <v>3</v>
      </c>
      <c r="B35" s="286"/>
      <c r="C35" s="287"/>
      <c r="D35" s="57"/>
      <c r="E35" s="57"/>
      <c r="F35" s="57"/>
      <c r="G35" s="57"/>
      <c r="H35" s="57"/>
      <c r="I35" s="57"/>
      <c r="J35" s="57"/>
      <c r="K35" s="57"/>
      <c r="L35" s="57"/>
      <c r="M35" s="57"/>
      <c r="N35" s="57"/>
      <c r="O35" s="57"/>
      <c r="P35" s="18"/>
      <c r="Q35" s="18"/>
      <c r="R35" s="18"/>
      <c r="S35" s="18"/>
      <c r="T35" s="18"/>
      <c r="U35" s="18"/>
      <c r="V35" s="18"/>
      <c r="W35" s="18"/>
      <c r="X35" s="18"/>
      <c r="Y35" s="18"/>
      <c r="Z35" s="18"/>
      <c r="AA35" s="18"/>
      <c r="AB35" s="18"/>
      <c r="AC35" s="18"/>
      <c r="AD35" s="18"/>
      <c r="AE35" s="18"/>
      <c r="AF35" s="18"/>
      <c r="AG35" s="42"/>
      <c r="AH35" s="315" t="s">
        <v>3</v>
      </c>
      <c r="AI35" s="286"/>
      <c r="AJ35" s="286"/>
    </row>
    <row r="36" spans="1:36" s="4" customFormat="1" ht="10.5">
      <c r="A36" s="9"/>
      <c r="B36" s="9">
        <v>1</v>
      </c>
      <c r="C36" s="10" t="s">
        <v>20</v>
      </c>
      <c r="D36" s="57">
        <v>22</v>
      </c>
      <c r="E36" s="57">
        <v>88</v>
      </c>
      <c r="F36" s="57">
        <v>307</v>
      </c>
      <c r="G36" s="58">
        <v>0</v>
      </c>
      <c r="H36" s="58">
        <v>0</v>
      </c>
      <c r="I36" s="58">
        <v>0</v>
      </c>
      <c r="J36" s="58">
        <v>0</v>
      </c>
      <c r="K36" s="58">
        <v>0</v>
      </c>
      <c r="L36" s="58">
        <v>0</v>
      </c>
      <c r="M36" s="58">
        <v>0</v>
      </c>
      <c r="N36" s="58">
        <v>0</v>
      </c>
      <c r="O36" s="58">
        <v>0</v>
      </c>
      <c r="P36" s="58">
        <v>0</v>
      </c>
      <c r="Q36" s="58">
        <v>0</v>
      </c>
      <c r="R36" s="58">
        <v>0</v>
      </c>
      <c r="S36" s="58">
        <v>0</v>
      </c>
      <c r="T36" s="58">
        <v>0</v>
      </c>
      <c r="U36" s="58">
        <v>0</v>
      </c>
      <c r="V36" s="18">
        <v>22</v>
      </c>
      <c r="W36" s="18">
        <v>88</v>
      </c>
      <c r="X36" s="18">
        <v>307</v>
      </c>
      <c r="Y36" s="58">
        <v>0</v>
      </c>
      <c r="Z36" s="58">
        <v>0</v>
      </c>
      <c r="AA36" s="58">
        <v>0</v>
      </c>
      <c r="AB36" s="57">
        <v>0</v>
      </c>
      <c r="AC36" s="57">
        <v>0</v>
      </c>
      <c r="AD36" s="57">
        <v>0</v>
      </c>
      <c r="AE36" s="57">
        <v>0</v>
      </c>
      <c r="AF36" s="57">
        <v>0</v>
      </c>
      <c r="AG36" s="57">
        <v>0</v>
      </c>
      <c r="AH36" s="313">
        <v>1</v>
      </c>
      <c r="AI36" s="314"/>
      <c r="AJ36" s="314"/>
    </row>
    <row r="37" spans="1:36" s="4" customFormat="1" ht="10.5">
      <c r="A37" s="9"/>
      <c r="B37" s="9">
        <v>2</v>
      </c>
      <c r="C37" s="10" t="s">
        <v>23</v>
      </c>
      <c r="D37" s="57">
        <v>1</v>
      </c>
      <c r="E37" s="57">
        <v>17</v>
      </c>
      <c r="F37" s="57">
        <v>104</v>
      </c>
      <c r="G37" s="58">
        <v>0</v>
      </c>
      <c r="H37" s="58">
        <v>0</v>
      </c>
      <c r="I37" s="58">
        <v>0</v>
      </c>
      <c r="J37" s="58">
        <v>0</v>
      </c>
      <c r="K37" s="58">
        <v>0</v>
      </c>
      <c r="L37" s="58">
        <v>0</v>
      </c>
      <c r="M37" s="58">
        <v>0</v>
      </c>
      <c r="N37" s="58">
        <v>0</v>
      </c>
      <c r="O37" s="58">
        <v>0</v>
      </c>
      <c r="P37" s="58">
        <v>0</v>
      </c>
      <c r="Q37" s="58">
        <v>0</v>
      </c>
      <c r="R37" s="58">
        <v>0</v>
      </c>
      <c r="S37" s="58">
        <v>0</v>
      </c>
      <c r="T37" s="58">
        <v>0</v>
      </c>
      <c r="U37" s="58">
        <v>0</v>
      </c>
      <c r="V37" s="18">
        <v>1</v>
      </c>
      <c r="W37" s="18">
        <v>17</v>
      </c>
      <c r="X37" s="18">
        <v>104</v>
      </c>
      <c r="Y37" s="58">
        <v>0</v>
      </c>
      <c r="Z37" s="58">
        <v>0</v>
      </c>
      <c r="AA37" s="58">
        <v>0</v>
      </c>
      <c r="AB37" s="57">
        <v>0</v>
      </c>
      <c r="AC37" s="57">
        <v>0</v>
      </c>
      <c r="AD37" s="57">
        <v>0</v>
      </c>
      <c r="AE37" s="57">
        <v>0</v>
      </c>
      <c r="AF37" s="57">
        <v>0</v>
      </c>
      <c r="AG37" s="57">
        <v>0</v>
      </c>
      <c r="AH37" s="313">
        <v>2</v>
      </c>
      <c r="AI37" s="314"/>
      <c r="AJ37" s="314"/>
    </row>
    <row r="38" spans="1:36" s="4" customFormat="1" ht="10.5" customHeight="1">
      <c r="A38" s="286" t="s">
        <v>4</v>
      </c>
      <c r="B38" s="286"/>
      <c r="C38" s="287"/>
      <c r="D38" s="57"/>
      <c r="E38" s="57"/>
      <c r="F38" s="57"/>
      <c r="G38" s="57"/>
      <c r="H38" s="57"/>
      <c r="I38" s="57"/>
      <c r="J38" s="57"/>
      <c r="K38" s="57"/>
      <c r="L38" s="57"/>
      <c r="M38" s="57"/>
      <c r="N38" s="57"/>
      <c r="O38" s="57"/>
      <c r="P38" s="18"/>
      <c r="Q38" s="18"/>
      <c r="R38" s="18"/>
      <c r="S38" s="18"/>
      <c r="T38" s="18"/>
      <c r="U38" s="18"/>
      <c r="V38" s="18"/>
      <c r="W38" s="18"/>
      <c r="X38" s="18"/>
      <c r="Y38" s="18"/>
      <c r="Z38" s="18"/>
      <c r="AA38" s="18"/>
      <c r="AB38" s="18"/>
      <c r="AC38" s="18"/>
      <c r="AD38" s="18"/>
      <c r="AE38" s="18"/>
      <c r="AF38" s="18"/>
      <c r="AG38" s="42"/>
      <c r="AH38" s="315" t="s">
        <v>4</v>
      </c>
      <c r="AI38" s="286"/>
      <c r="AJ38" s="286"/>
    </row>
    <row r="39" spans="1:36" s="4" customFormat="1" ht="10.5">
      <c r="A39" s="9"/>
      <c r="B39" s="9">
        <v>1</v>
      </c>
      <c r="C39" s="10" t="s">
        <v>20</v>
      </c>
      <c r="D39" s="57">
        <v>62</v>
      </c>
      <c r="E39" s="57">
        <v>329</v>
      </c>
      <c r="F39" s="57">
        <v>558</v>
      </c>
      <c r="G39" s="58">
        <v>0</v>
      </c>
      <c r="H39" s="58">
        <v>0</v>
      </c>
      <c r="I39" s="58">
        <v>0</v>
      </c>
      <c r="J39" s="57">
        <v>1</v>
      </c>
      <c r="K39" s="57">
        <v>3</v>
      </c>
      <c r="L39" s="57">
        <v>11</v>
      </c>
      <c r="M39" s="57">
        <v>3</v>
      </c>
      <c r="N39" s="57">
        <v>18</v>
      </c>
      <c r="O39" s="57">
        <v>8</v>
      </c>
      <c r="P39" s="18">
        <v>1</v>
      </c>
      <c r="Q39" s="18">
        <v>3</v>
      </c>
      <c r="R39" s="18">
        <v>3</v>
      </c>
      <c r="S39" s="58">
        <v>0</v>
      </c>
      <c r="T39" s="58">
        <v>0</v>
      </c>
      <c r="U39" s="58">
        <v>0</v>
      </c>
      <c r="V39" s="18">
        <v>57</v>
      </c>
      <c r="W39" s="18">
        <v>305</v>
      </c>
      <c r="X39" s="18">
        <v>536</v>
      </c>
      <c r="Y39" s="58">
        <v>0</v>
      </c>
      <c r="Z39" s="58">
        <v>0</v>
      </c>
      <c r="AA39" s="58">
        <v>0</v>
      </c>
      <c r="AB39" s="57">
        <v>0</v>
      </c>
      <c r="AC39" s="57">
        <v>0</v>
      </c>
      <c r="AD39" s="57">
        <v>0</v>
      </c>
      <c r="AE39" s="57">
        <v>0</v>
      </c>
      <c r="AF39" s="57">
        <v>0</v>
      </c>
      <c r="AG39" s="57">
        <v>0</v>
      </c>
      <c r="AH39" s="313">
        <v>1</v>
      </c>
      <c r="AI39" s="314"/>
      <c r="AJ39" s="314"/>
    </row>
    <row r="40" spans="1:36" s="4" customFormat="1" ht="10.5">
      <c r="A40" s="9"/>
      <c r="B40" s="9">
        <v>2</v>
      </c>
      <c r="C40" s="10" t="s">
        <v>138</v>
      </c>
      <c r="D40" s="57">
        <v>7</v>
      </c>
      <c r="E40" s="57">
        <v>172</v>
      </c>
      <c r="F40" s="57">
        <v>251</v>
      </c>
      <c r="G40" s="58">
        <v>0</v>
      </c>
      <c r="H40" s="58">
        <v>0</v>
      </c>
      <c r="I40" s="58">
        <v>0</v>
      </c>
      <c r="J40" s="58">
        <v>0</v>
      </c>
      <c r="K40" s="58">
        <v>0</v>
      </c>
      <c r="L40" s="58">
        <v>0</v>
      </c>
      <c r="M40" s="58">
        <v>0</v>
      </c>
      <c r="N40" s="58">
        <v>0</v>
      </c>
      <c r="O40" s="58">
        <v>0</v>
      </c>
      <c r="P40" s="58">
        <v>0</v>
      </c>
      <c r="Q40" s="58">
        <v>0</v>
      </c>
      <c r="R40" s="58">
        <v>0</v>
      </c>
      <c r="S40" s="58">
        <v>0</v>
      </c>
      <c r="T40" s="58">
        <v>0</v>
      </c>
      <c r="U40" s="58">
        <v>0</v>
      </c>
      <c r="V40" s="18">
        <v>7</v>
      </c>
      <c r="W40" s="18">
        <v>172</v>
      </c>
      <c r="X40" s="18">
        <v>251</v>
      </c>
      <c r="Y40" s="58">
        <v>0</v>
      </c>
      <c r="Z40" s="58">
        <v>0</v>
      </c>
      <c r="AA40" s="58">
        <v>0</v>
      </c>
      <c r="AB40" s="57">
        <v>0</v>
      </c>
      <c r="AC40" s="57">
        <v>0</v>
      </c>
      <c r="AD40" s="57">
        <v>0</v>
      </c>
      <c r="AE40" s="57">
        <v>0</v>
      </c>
      <c r="AF40" s="57">
        <v>0</v>
      </c>
      <c r="AG40" s="57">
        <v>0</v>
      </c>
      <c r="AH40" s="313">
        <v>2</v>
      </c>
      <c r="AI40" s="314"/>
      <c r="AJ40" s="314"/>
    </row>
    <row r="41" spans="1:36" s="4" customFormat="1" ht="6" customHeight="1">
      <c r="A41" s="8"/>
      <c r="B41" s="8"/>
      <c r="C41" s="11"/>
      <c r="D41" s="48"/>
      <c r="E41" s="48"/>
      <c r="F41" s="48"/>
      <c r="G41" s="17"/>
      <c r="H41" s="17"/>
      <c r="I41" s="17"/>
      <c r="J41" s="17"/>
      <c r="K41" s="17"/>
      <c r="L41" s="17"/>
      <c r="M41" s="17"/>
      <c r="N41" s="17"/>
      <c r="O41" s="17"/>
      <c r="P41" s="17"/>
      <c r="Q41" s="17"/>
      <c r="R41" s="17"/>
      <c r="S41" s="17"/>
      <c r="T41" s="17"/>
      <c r="U41" s="17"/>
      <c r="V41" s="48"/>
      <c r="W41" s="48"/>
      <c r="X41" s="48"/>
      <c r="Y41" s="17"/>
      <c r="Z41" s="17"/>
      <c r="AA41" s="17"/>
      <c r="AB41" s="17"/>
      <c r="AC41" s="17"/>
      <c r="AD41" s="17"/>
      <c r="AE41" s="17"/>
      <c r="AF41" s="17"/>
      <c r="AG41" s="41"/>
      <c r="AH41" s="39"/>
      <c r="AI41" s="39"/>
      <c r="AJ41" s="39"/>
    </row>
    <row r="42" spans="1:36" s="4" customFormat="1" ht="10.5">
      <c r="A42" s="4" t="s">
        <v>94</v>
      </c>
    </row>
    <row r="43" spans="1:36" ht="10.5" customHeight="1"/>
    <row r="44" spans="1:36" ht="10.5" customHeight="1"/>
  </sheetData>
  <mergeCells count="57">
    <mergeCell ref="AH40:AJ40"/>
    <mergeCell ref="AG6:AJ6"/>
    <mergeCell ref="AH11:AJ11"/>
    <mergeCell ref="AH12:AJ12"/>
    <mergeCell ref="AH13:AJ13"/>
    <mergeCell ref="AH8:AJ8"/>
    <mergeCell ref="AH39:AJ39"/>
    <mergeCell ref="AH37:AJ37"/>
    <mergeCell ref="AH7:AJ7"/>
    <mergeCell ref="AH18:AJ18"/>
    <mergeCell ref="AH9:AJ9"/>
    <mergeCell ref="AH17:AJ17"/>
    <mergeCell ref="AH14:AJ14"/>
    <mergeCell ref="AH38:AJ38"/>
    <mergeCell ref="AH19:AJ19"/>
    <mergeCell ref="AH20:AJ20"/>
    <mergeCell ref="AH34:AJ34"/>
    <mergeCell ref="AH35:AJ35"/>
    <mergeCell ref="AH36:AJ36"/>
    <mergeCell ref="AH29:AJ29"/>
    <mergeCell ref="AH22:AJ22"/>
    <mergeCell ref="AH23:AJ23"/>
    <mergeCell ref="AH30:AJ30"/>
    <mergeCell ref="AH33:AJ33"/>
    <mergeCell ref="AH31:AJ31"/>
    <mergeCell ref="AH32:AJ32"/>
    <mergeCell ref="AH21:AJ21"/>
    <mergeCell ref="AH24:AJ24"/>
    <mergeCell ref="AH25:AJ25"/>
    <mergeCell ref="AH26:AJ26"/>
    <mergeCell ref="AH28:AJ28"/>
    <mergeCell ref="AH27:AJ27"/>
    <mergeCell ref="Y8:AA8"/>
    <mergeCell ref="Y7:AG7"/>
    <mergeCell ref="AB8:AD8"/>
    <mergeCell ref="AE8:AG8"/>
    <mergeCell ref="AH15:AJ15"/>
    <mergeCell ref="V7:X8"/>
    <mergeCell ref="A12:C12"/>
    <mergeCell ref="A13:C13"/>
    <mergeCell ref="D7:F8"/>
    <mergeCell ref="G7:I8"/>
    <mergeCell ref="J7:L8"/>
    <mergeCell ref="A7:C7"/>
    <mergeCell ref="A8:C8"/>
    <mergeCell ref="M7:O8"/>
    <mergeCell ref="P7:R8"/>
    <mergeCell ref="S7:U8"/>
    <mergeCell ref="A9:C9"/>
    <mergeCell ref="A11:C11"/>
    <mergeCell ref="A38:C38"/>
    <mergeCell ref="A14:C14"/>
    <mergeCell ref="A15:C15"/>
    <mergeCell ref="A23:C23"/>
    <mergeCell ref="A29:C29"/>
    <mergeCell ref="A35:C35"/>
    <mergeCell ref="A17:C17"/>
  </mergeCells>
  <phoneticPr fontId="11"/>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43"/>
  <sheetViews>
    <sheetView zoomScaleNormal="100" zoomScaleSheetLayoutView="100" workbookViewId="0"/>
  </sheetViews>
  <sheetFormatPr defaultRowHeight="13.5"/>
  <cols>
    <col min="1" max="1" width="1.625" style="3" customWidth="1"/>
    <col min="2" max="2" width="2.625" style="3" customWidth="1"/>
    <col min="3" max="3" width="12.125" style="3" customWidth="1"/>
    <col min="4" max="4" width="6.375" style="3" customWidth="1"/>
    <col min="5" max="5" width="7.375" style="3" customWidth="1"/>
    <col min="6" max="6" width="8.125" style="3" customWidth="1"/>
    <col min="7" max="7" width="3.625" style="3" customWidth="1"/>
    <col min="8" max="8" width="6" style="3" customWidth="1"/>
    <col min="9" max="9" width="7.375" style="3" customWidth="1"/>
    <col min="10" max="10" width="3.625" style="3" customWidth="1"/>
    <col min="11" max="11" width="6" style="3" customWidth="1"/>
    <col min="12" max="12" width="7.375" style="3" customWidth="1"/>
    <col min="13" max="13" width="3.625" style="3" customWidth="1"/>
    <col min="14" max="14" width="6" style="3" customWidth="1"/>
    <col min="15" max="15" width="7.375" style="3" customWidth="1"/>
    <col min="16" max="16" width="3.875" style="3" customWidth="1"/>
    <col min="17" max="17" width="5" style="3" customWidth="1"/>
    <col min="18" max="18" width="6.5" style="3" customWidth="1"/>
    <col min="19" max="19" width="3.125" style="3" customWidth="1"/>
    <col min="20" max="20" width="5" style="3" customWidth="1"/>
    <col min="21" max="21" width="6.5" style="3" customWidth="1"/>
    <col min="22" max="22" width="5.25" style="3" customWidth="1"/>
    <col min="23" max="23" width="6.125" style="3" customWidth="1"/>
    <col min="24" max="24" width="6.875" style="3" customWidth="1"/>
    <col min="25" max="26" width="2.75" style="3" customWidth="1"/>
    <col min="27" max="27" width="3.375" style="3" customWidth="1"/>
    <col min="28" max="28" width="3.25" style="3" customWidth="1"/>
    <col min="29" max="29" width="3.5" style="3" customWidth="1"/>
    <col min="30" max="30" width="5.5" style="3" customWidth="1"/>
    <col min="31" max="31" width="3.125" style="3" customWidth="1"/>
    <col min="32" max="33" width="4.125" style="3" customWidth="1"/>
    <col min="34" max="34" width="1.625" style="3" customWidth="1"/>
    <col min="35" max="35" width="2.625" style="3" customWidth="1"/>
    <col min="36" max="36" width="4.25" style="3" customWidth="1"/>
    <col min="37" max="16384" width="9" style="3"/>
  </cols>
  <sheetData>
    <row r="1" spans="1:36" ht="13.5" customHeight="1">
      <c r="A1" s="61"/>
    </row>
    <row r="2" spans="1:36" ht="13.5" customHeight="1">
      <c r="A2" s="55" t="s">
        <v>137</v>
      </c>
      <c r="L2" s="54"/>
      <c r="M2" s="54"/>
      <c r="N2" s="54"/>
      <c r="P2" s="2"/>
      <c r="Q2" s="2"/>
      <c r="R2" s="2"/>
      <c r="S2" s="2"/>
      <c r="T2" s="2"/>
    </row>
    <row r="3" spans="1:36" s="4" customFormat="1" ht="10.5" customHeight="1"/>
    <row r="4" spans="1:36" s="4" customFormat="1" ht="10.5" customHeight="1">
      <c r="A4" s="4" t="s">
        <v>123</v>
      </c>
      <c r="AD4" s="1"/>
    </row>
    <row r="5" spans="1:36" s="4" customFormat="1" ht="10.5" customHeight="1">
      <c r="AD5" s="1"/>
    </row>
    <row r="6" spans="1:36" s="4" customFormat="1" ht="10.5" customHeight="1">
      <c r="A6" s="7" t="s">
        <v>17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318" t="s">
        <v>13</v>
      </c>
      <c r="AH6" s="318"/>
      <c r="AI6" s="318"/>
      <c r="AJ6" s="318"/>
    </row>
    <row r="7" spans="1:36" s="4" customFormat="1" ht="12" customHeight="1">
      <c r="A7" s="297" t="s">
        <v>74</v>
      </c>
      <c r="B7" s="297"/>
      <c r="C7" s="298"/>
      <c r="D7" s="293" t="s">
        <v>5</v>
      </c>
      <c r="E7" s="293"/>
      <c r="F7" s="293"/>
      <c r="G7" s="293" t="s">
        <v>136</v>
      </c>
      <c r="H7" s="293"/>
      <c r="I7" s="293"/>
      <c r="J7" s="293" t="s">
        <v>19</v>
      </c>
      <c r="K7" s="293"/>
      <c r="L7" s="293"/>
      <c r="M7" s="301" t="s">
        <v>6</v>
      </c>
      <c r="N7" s="297"/>
      <c r="O7" s="298"/>
      <c r="P7" s="297" t="s">
        <v>7</v>
      </c>
      <c r="Q7" s="297"/>
      <c r="R7" s="297"/>
      <c r="S7" s="293" t="s">
        <v>8</v>
      </c>
      <c r="T7" s="293"/>
      <c r="U7" s="293"/>
      <c r="V7" s="293" t="s">
        <v>9</v>
      </c>
      <c r="W7" s="293"/>
      <c r="X7" s="293"/>
      <c r="Y7" s="308" t="s">
        <v>10</v>
      </c>
      <c r="Z7" s="309"/>
      <c r="AA7" s="309"/>
      <c r="AB7" s="309"/>
      <c r="AC7" s="309"/>
      <c r="AD7" s="309"/>
      <c r="AE7" s="309"/>
      <c r="AF7" s="309"/>
      <c r="AG7" s="310"/>
      <c r="AH7" s="321" t="s">
        <v>74</v>
      </c>
      <c r="AI7" s="321"/>
      <c r="AJ7" s="321"/>
    </row>
    <row r="8" spans="1:36" s="4" customFormat="1" ht="12" customHeight="1">
      <c r="A8" s="299" t="s">
        <v>72</v>
      </c>
      <c r="B8" s="299"/>
      <c r="C8" s="300"/>
      <c r="D8" s="293"/>
      <c r="E8" s="293"/>
      <c r="F8" s="293"/>
      <c r="G8" s="293"/>
      <c r="H8" s="293"/>
      <c r="I8" s="293"/>
      <c r="J8" s="293"/>
      <c r="K8" s="293"/>
      <c r="L8" s="293"/>
      <c r="M8" s="302"/>
      <c r="N8" s="303"/>
      <c r="O8" s="304"/>
      <c r="P8" s="303"/>
      <c r="Q8" s="303"/>
      <c r="R8" s="303"/>
      <c r="S8" s="293"/>
      <c r="T8" s="293"/>
      <c r="U8" s="293"/>
      <c r="V8" s="293"/>
      <c r="W8" s="293"/>
      <c r="X8" s="293"/>
      <c r="Y8" s="307" t="s">
        <v>7</v>
      </c>
      <c r="Z8" s="307"/>
      <c r="AA8" s="307"/>
      <c r="AB8" s="307" t="s">
        <v>14</v>
      </c>
      <c r="AC8" s="307"/>
      <c r="AD8" s="307"/>
      <c r="AE8" s="311" t="s">
        <v>15</v>
      </c>
      <c r="AF8" s="311"/>
      <c r="AG8" s="311"/>
      <c r="AH8" s="321" t="s">
        <v>72</v>
      </c>
      <c r="AI8" s="321"/>
      <c r="AJ8" s="321"/>
    </row>
    <row r="9" spans="1:36" s="4" customFormat="1" ht="12" customHeight="1">
      <c r="A9" s="303" t="s">
        <v>11</v>
      </c>
      <c r="B9" s="303"/>
      <c r="C9" s="304"/>
      <c r="D9" s="50" t="s">
        <v>0</v>
      </c>
      <c r="E9" s="50" t="s">
        <v>11</v>
      </c>
      <c r="F9" s="50" t="s">
        <v>12</v>
      </c>
      <c r="G9" s="50" t="s">
        <v>0</v>
      </c>
      <c r="H9" s="50" t="s">
        <v>11</v>
      </c>
      <c r="I9" s="50" t="s">
        <v>12</v>
      </c>
      <c r="J9" s="50" t="s">
        <v>0</v>
      </c>
      <c r="K9" s="50" t="s">
        <v>11</v>
      </c>
      <c r="L9" s="50" t="s">
        <v>12</v>
      </c>
      <c r="M9" s="50" t="s">
        <v>0</v>
      </c>
      <c r="N9" s="50" t="s">
        <v>11</v>
      </c>
      <c r="O9" s="50" t="s">
        <v>12</v>
      </c>
      <c r="P9" s="52" t="s">
        <v>0</v>
      </c>
      <c r="Q9" s="50" t="s">
        <v>11</v>
      </c>
      <c r="R9" s="51" t="s">
        <v>12</v>
      </c>
      <c r="S9" s="50" t="s">
        <v>0</v>
      </c>
      <c r="T9" s="50" t="s">
        <v>11</v>
      </c>
      <c r="U9" s="50" t="s">
        <v>12</v>
      </c>
      <c r="V9" s="50" t="s">
        <v>0</v>
      </c>
      <c r="W9" s="50" t="s">
        <v>11</v>
      </c>
      <c r="X9" s="50" t="s">
        <v>12</v>
      </c>
      <c r="Y9" s="15" t="s">
        <v>0</v>
      </c>
      <c r="Z9" s="15" t="s">
        <v>11</v>
      </c>
      <c r="AA9" s="15" t="s">
        <v>12</v>
      </c>
      <c r="AB9" s="15" t="s">
        <v>0</v>
      </c>
      <c r="AC9" s="15" t="s">
        <v>11</v>
      </c>
      <c r="AD9" s="15" t="s">
        <v>12</v>
      </c>
      <c r="AE9" s="15" t="s">
        <v>0</v>
      </c>
      <c r="AF9" s="15" t="s">
        <v>11</v>
      </c>
      <c r="AG9" s="15" t="s">
        <v>12</v>
      </c>
      <c r="AH9" s="303" t="s">
        <v>11</v>
      </c>
      <c r="AI9" s="303"/>
      <c r="AJ9" s="303"/>
    </row>
    <row r="10" spans="1:36" s="4" customFormat="1" ht="6" customHeight="1">
      <c r="A10" s="9"/>
      <c r="B10" s="9"/>
      <c r="C10" s="10"/>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56"/>
      <c r="AI10" s="38"/>
      <c r="AJ10" s="38"/>
    </row>
    <row r="11" spans="1:36" s="4" customFormat="1" ht="10.5" customHeight="1">
      <c r="A11" s="305" t="s">
        <v>135</v>
      </c>
      <c r="B11" s="305"/>
      <c r="C11" s="306"/>
      <c r="D11" s="16">
        <v>2841</v>
      </c>
      <c r="E11" s="16">
        <v>37139</v>
      </c>
      <c r="F11" s="16">
        <v>371987</v>
      </c>
      <c r="G11" s="16">
        <v>75</v>
      </c>
      <c r="H11" s="16">
        <v>5015</v>
      </c>
      <c r="I11" s="16">
        <v>94223</v>
      </c>
      <c r="J11" s="16">
        <v>129</v>
      </c>
      <c r="K11" s="16">
        <v>2476</v>
      </c>
      <c r="L11" s="16">
        <v>24491</v>
      </c>
      <c r="M11" s="16">
        <v>185</v>
      </c>
      <c r="N11" s="16">
        <v>4080</v>
      </c>
      <c r="O11" s="16">
        <v>43759</v>
      </c>
      <c r="P11" s="18">
        <v>318</v>
      </c>
      <c r="Q11" s="18">
        <v>5481</v>
      </c>
      <c r="R11" s="18">
        <v>58025</v>
      </c>
      <c r="S11" s="18">
        <v>35</v>
      </c>
      <c r="T11" s="18">
        <v>1248</v>
      </c>
      <c r="U11" s="18">
        <v>21962</v>
      </c>
      <c r="V11" s="18">
        <v>2063</v>
      </c>
      <c r="W11" s="18">
        <v>18198</v>
      </c>
      <c r="X11" s="18">
        <v>126080</v>
      </c>
      <c r="Y11" s="18">
        <v>5</v>
      </c>
      <c r="Z11" s="18">
        <v>72</v>
      </c>
      <c r="AA11" s="18">
        <v>215</v>
      </c>
      <c r="AB11" s="18">
        <v>25</v>
      </c>
      <c r="AC11" s="18">
        <v>539</v>
      </c>
      <c r="AD11" s="18">
        <v>3158</v>
      </c>
      <c r="AE11" s="18">
        <v>6</v>
      </c>
      <c r="AF11" s="18">
        <v>30</v>
      </c>
      <c r="AG11" s="18">
        <v>74</v>
      </c>
      <c r="AH11" s="319" t="s">
        <v>135</v>
      </c>
      <c r="AI11" s="305"/>
      <c r="AJ11" s="305"/>
    </row>
    <row r="12" spans="1:36" s="4" customFormat="1" ht="10.5" customHeight="1">
      <c r="A12" s="288" t="s">
        <v>134</v>
      </c>
      <c r="B12" s="294"/>
      <c r="C12" s="295"/>
      <c r="D12" s="16">
        <v>2842</v>
      </c>
      <c r="E12" s="16">
        <v>37215</v>
      </c>
      <c r="F12" s="16">
        <v>374323</v>
      </c>
      <c r="G12" s="16">
        <v>75</v>
      </c>
      <c r="H12" s="16">
        <v>5015</v>
      </c>
      <c r="I12" s="16">
        <v>94223</v>
      </c>
      <c r="J12" s="16">
        <v>129</v>
      </c>
      <c r="K12" s="16">
        <v>2476</v>
      </c>
      <c r="L12" s="16">
        <v>24708</v>
      </c>
      <c r="M12" s="16">
        <v>185</v>
      </c>
      <c r="N12" s="16">
        <v>4095</v>
      </c>
      <c r="O12" s="16">
        <v>44536</v>
      </c>
      <c r="P12" s="18">
        <v>318</v>
      </c>
      <c r="Q12" s="18">
        <v>5490</v>
      </c>
      <c r="R12" s="18">
        <v>59302</v>
      </c>
      <c r="S12" s="18">
        <v>35</v>
      </c>
      <c r="T12" s="18">
        <v>1248</v>
      </c>
      <c r="U12" s="18">
        <v>21962</v>
      </c>
      <c r="V12" s="18">
        <v>2065</v>
      </c>
      <c r="W12" s="18">
        <v>18291</v>
      </c>
      <c r="X12" s="18">
        <v>126266</v>
      </c>
      <c r="Y12" s="18">
        <v>5</v>
      </c>
      <c r="Z12" s="18">
        <v>72</v>
      </c>
      <c r="AA12" s="18">
        <v>215</v>
      </c>
      <c r="AB12" s="18">
        <v>24</v>
      </c>
      <c r="AC12" s="18">
        <v>498</v>
      </c>
      <c r="AD12" s="18">
        <v>3037</v>
      </c>
      <c r="AE12" s="18">
        <v>6</v>
      </c>
      <c r="AF12" s="18">
        <v>30</v>
      </c>
      <c r="AG12" s="18">
        <v>74</v>
      </c>
      <c r="AH12" s="320" t="s">
        <v>133</v>
      </c>
      <c r="AI12" s="288"/>
      <c r="AJ12" s="288"/>
    </row>
    <row r="13" spans="1:36" s="4" customFormat="1" ht="10.5" customHeight="1">
      <c r="A13" s="288" t="s">
        <v>120</v>
      </c>
      <c r="B13" s="288"/>
      <c r="C13" s="296"/>
      <c r="D13" s="16">
        <v>2848</v>
      </c>
      <c r="E13" s="16">
        <v>37553</v>
      </c>
      <c r="F13" s="16">
        <v>382505</v>
      </c>
      <c r="G13" s="16">
        <v>75</v>
      </c>
      <c r="H13" s="16">
        <v>5015</v>
      </c>
      <c r="I13" s="16">
        <v>94223</v>
      </c>
      <c r="J13" s="16">
        <v>129</v>
      </c>
      <c r="K13" s="16">
        <v>2475</v>
      </c>
      <c r="L13" s="16">
        <v>24708</v>
      </c>
      <c r="M13" s="16">
        <v>185</v>
      </c>
      <c r="N13" s="16">
        <v>4088</v>
      </c>
      <c r="O13" s="16">
        <v>44514</v>
      </c>
      <c r="P13" s="18">
        <v>317</v>
      </c>
      <c r="Q13" s="18">
        <v>5490</v>
      </c>
      <c r="R13" s="18">
        <v>59417</v>
      </c>
      <c r="S13" s="18">
        <v>35</v>
      </c>
      <c r="T13" s="18">
        <v>1247</v>
      </c>
      <c r="U13" s="18">
        <v>21962</v>
      </c>
      <c r="V13" s="18">
        <v>2072</v>
      </c>
      <c r="W13" s="18">
        <v>18637</v>
      </c>
      <c r="X13" s="18">
        <v>134354</v>
      </c>
      <c r="Y13" s="18">
        <v>5</v>
      </c>
      <c r="Z13" s="18">
        <v>72</v>
      </c>
      <c r="AA13" s="18">
        <v>215</v>
      </c>
      <c r="AB13" s="18">
        <v>24</v>
      </c>
      <c r="AC13" s="18">
        <v>499</v>
      </c>
      <c r="AD13" s="18">
        <v>3038</v>
      </c>
      <c r="AE13" s="18">
        <v>6</v>
      </c>
      <c r="AF13" s="18">
        <v>30</v>
      </c>
      <c r="AG13" s="18">
        <v>74</v>
      </c>
      <c r="AH13" s="320" t="s">
        <v>119</v>
      </c>
      <c r="AI13" s="288"/>
      <c r="AJ13" s="288"/>
    </row>
    <row r="14" spans="1:36" s="60" customFormat="1" ht="10.5" customHeight="1">
      <c r="A14" s="288" t="s">
        <v>132</v>
      </c>
      <c r="B14" s="289"/>
      <c r="C14" s="290"/>
      <c r="D14" s="16">
        <v>2850</v>
      </c>
      <c r="E14" s="16">
        <v>38004</v>
      </c>
      <c r="F14" s="16">
        <v>384253</v>
      </c>
      <c r="G14" s="16">
        <v>75</v>
      </c>
      <c r="H14" s="16">
        <v>5285</v>
      </c>
      <c r="I14" s="16">
        <v>94224</v>
      </c>
      <c r="J14" s="16">
        <v>132</v>
      </c>
      <c r="K14" s="16">
        <v>2671</v>
      </c>
      <c r="L14" s="16">
        <v>26363</v>
      </c>
      <c r="M14" s="16">
        <v>185</v>
      </c>
      <c r="N14" s="16">
        <v>4088</v>
      </c>
      <c r="O14" s="16">
        <v>44514</v>
      </c>
      <c r="P14" s="18">
        <v>317</v>
      </c>
      <c r="Q14" s="18">
        <v>5490</v>
      </c>
      <c r="R14" s="18">
        <v>59430</v>
      </c>
      <c r="S14" s="18">
        <v>35</v>
      </c>
      <c r="T14" s="18">
        <v>1247</v>
      </c>
      <c r="U14" s="18">
        <v>21962</v>
      </c>
      <c r="V14" s="18">
        <v>2071</v>
      </c>
      <c r="W14" s="18">
        <v>18622</v>
      </c>
      <c r="X14" s="18">
        <v>134433</v>
      </c>
      <c r="Y14" s="18">
        <v>5</v>
      </c>
      <c r="Z14" s="18">
        <v>72</v>
      </c>
      <c r="AA14" s="18">
        <v>215</v>
      </c>
      <c r="AB14" s="18">
        <v>24</v>
      </c>
      <c r="AC14" s="18">
        <v>499</v>
      </c>
      <c r="AD14" s="18">
        <v>3038</v>
      </c>
      <c r="AE14" s="18">
        <v>6</v>
      </c>
      <c r="AF14" s="18">
        <v>30</v>
      </c>
      <c r="AG14" s="18">
        <v>74</v>
      </c>
      <c r="AH14" s="320" t="s">
        <v>131</v>
      </c>
      <c r="AI14" s="288"/>
      <c r="AJ14" s="288"/>
    </row>
    <row r="15" spans="1:36" s="6" customFormat="1" ht="10.5" customHeight="1">
      <c r="A15" s="291" t="s">
        <v>130</v>
      </c>
      <c r="B15" s="291"/>
      <c r="C15" s="292"/>
      <c r="D15" s="21">
        <v>2856</v>
      </c>
      <c r="E15" s="21">
        <v>38050</v>
      </c>
      <c r="F15" s="21">
        <v>384581</v>
      </c>
      <c r="G15" s="21">
        <v>75</v>
      </c>
      <c r="H15" s="21">
        <v>5285</v>
      </c>
      <c r="I15" s="21">
        <v>94224</v>
      </c>
      <c r="J15" s="21">
        <v>132</v>
      </c>
      <c r="K15" s="21">
        <v>2671</v>
      </c>
      <c r="L15" s="21">
        <v>26363</v>
      </c>
      <c r="M15" s="21">
        <v>185</v>
      </c>
      <c r="N15" s="21">
        <v>4088</v>
      </c>
      <c r="O15" s="21">
        <v>44514</v>
      </c>
      <c r="P15" s="22">
        <v>317</v>
      </c>
      <c r="Q15" s="22">
        <v>5490</v>
      </c>
      <c r="R15" s="22">
        <v>59430</v>
      </c>
      <c r="S15" s="22">
        <v>35</v>
      </c>
      <c r="T15" s="22">
        <v>1247</v>
      </c>
      <c r="U15" s="22">
        <v>21962</v>
      </c>
      <c r="V15" s="22">
        <v>2077</v>
      </c>
      <c r="W15" s="22">
        <v>18668</v>
      </c>
      <c r="X15" s="22">
        <v>134761</v>
      </c>
      <c r="Y15" s="22">
        <v>5</v>
      </c>
      <c r="Z15" s="22">
        <v>72</v>
      </c>
      <c r="AA15" s="22">
        <v>215</v>
      </c>
      <c r="AB15" s="22">
        <v>24</v>
      </c>
      <c r="AC15" s="22">
        <v>499</v>
      </c>
      <c r="AD15" s="22">
        <v>3038</v>
      </c>
      <c r="AE15" s="22">
        <v>6</v>
      </c>
      <c r="AF15" s="22">
        <v>30</v>
      </c>
      <c r="AG15" s="22">
        <v>74</v>
      </c>
      <c r="AH15" s="312" t="s">
        <v>129</v>
      </c>
      <c r="AI15" s="291"/>
      <c r="AJ15" s="291"/>
    </row>
    <row r="16" spans="1:36" s="6" customFormat="1" ht="6" customHeight="1">
      <c r="A16" s="36"/>
      <c r="B16" s="36"/>
      <c r="C16" s="44"/>
      <c r="D16" s="21"/>
      <c r="E16" s="21"/>
      <c r="F16" s="21"/>
      <c r="G16" s="21"/>
      <c r="H16" s="21"/>
      <c r="I16" s="21"/>
      <c r="J16" s="21"/>
      <c r="K16" s="21"/>
      <c r="L16" s="21"/>
      <c r="M16" s="21"/>
      <c r="N16" s="21"/>
      <c r="O16" s="21"/>
      <c r="P16" s="22"/>
      <c r="Q16" s="22"/>
      <c r="R16" s="22"/>
      <c r="S16" s="22"/>
      <c r="T16" s="22"/>
      <c r="U16" s="22"/>
      <c r="V16" s="22"/>
      <c r="W16" s="22"/>
      <c r="X16" s="22"/>
      <c r="Y16" s="22"/>
      <c r="Z16" s="22"/>
      <c r="AA16" s="22"/>
      <c r="AB16" s="22"/>
      <c r="AC16" s="22"/>
      <c r="AD16" s="22"/>
      <c r="AE16" s="22"/>
      <c r="AF16" s="22"/>
      <c r="AG16" s="22"/>
      <c r="AH16" s="37"/>
      <c r="AI16" s="36"/>
      <c r="AJ16" s="36"/>
    </row>
    <row r="17" spans="1:36" s="5" customFormat="1" ht="10.5" customHeight="1">
      <c r="A17" s="286" t="s">
        <v>107</v>
      </c>
      <c r="B17" s="286"/>
      <c r="C17" s="287"/>
      <c r="D17" s="16"/>
      <c r="E17" s="16"/>
      <c r="F17" s="16"/>
      <c r="G17" s="16"/>
      <c r="H17" s="16"/>
      <c r="I17" s="16"/>
      <c r="J17" s="16"/>
      <c r="K17" s="16"/>
      <c r="L17" s="16"/>
      <c r="M17" s="16"/>
      <c r="N17" s="16"/>
      <c r="O17" s="16"/>
      <c r="P17" s="18"/>
      <c r="Q17" s="18"/>
      <c r="R17" s="18"/>
      <c r="S17" s="18"/>
      <c r="T17" s="18"/>
      <c r="U17" s="18"/>
      <c r="V17" s="18"/>
      <c r="W17" s="18"/>
      <c r="X17" s="18"/>
      <c r="Y17" s="18"/>
      <c r="Z17" s="18"/>
      <c r="AA17" s="18"/>
      <c r="AB17" s="18"/>
      <c r="AC17" s="18"/>
      <c r="AD17" s="18"/>
      <c r="AE17" s="18"/>
      <c r="AF17" s="18"/>
      <c r="AG17" s="42"/>
      <c r="AH17" s="315" t="s">
        <v>107</v>
      </c>
      <c r="AI17" s="286"/>
      <c r="AJ17" s="286"/>
    </row>
    <row r="18" spans="1:36" s="4" customFormat="1" ht="10.5">
      <c r="A18" s="14"/>
      <c r="B18" s="9">
        <v>1</v>
      </c>
      <c r="C18" s="10" t="s">
        <v>20</v>
      </c>
      <c r="D18" s="57">
        <v>2363</v>
      </c>
      <c r="E18" s="57">
        <v>12710</v>
      </c>
      <c r="F18" s="57">
        <v>86453</v>
      </c>
      <c r="G18" s="57">
        <v>46</v>
      </c>
      <c r="H18" s="57">
        <v>260</v>
      </c>
      <c r="I18" s="57">
        <v>4234</v>
      </c>
      <c r="J18" s="57">
        <v>86</v>
      </c>
      <c r="K18" s="57">
        <v>519</v>
      </c>
      <c r="L18" s="57">
        <v>3940</v>
      </c>
      <c r="M18" s="57">
        <v>135</v>
      </c>
      <c r="N18" s="57">
        <v>810</v>
      </c>
      <c r="O18" s="57">
        <v>6976</v>
      </c>
      <c r="P18" s="18">
        <v>250</v>
      </c>
      <c r="Q18" s="18">
        <v>1435</v>
      </c>
      <c r="R18" s="18">
        <v>11403</v>
      </c>
      <c r="S18" s="18">
        <v>26</v>
      </c>
      <c r="T18" s="18">
        <v>169</v>
      </c>
      <c r="U18" s="18">
        <v>4393</v>
      </c>
      <c r="V18" s="18">
        <v>1796</v>
      </c>
      <c r="W18" s="18">
        <v>9373</v>
      </c>
      <c r="X18" s="18">
        <v>54929</v>
      </c>
      <c r="Y18" s="18">
        <v>4</v>
      </c>
      <c r="Z18" s="18">
        <v>29</v>
      </c>
      <c r="AA18" s="18">
        <v>86</v>
      </c>
      <c r="AB18" s="18">
        <v>14</v>
      </c>
      <c r="AC18" s="18">
        <v>85</v>
      </c>
      <c r="AD18" s="18">
        <v>418</v>
      </c>
      <c r="AE18" s="18">
        <v>6</v>
      </c>
      <c r="AF18" s="18">
        <v>30</v>
      </c>
      <c r="AG18" s="18">
        <v>74</v>
      </c>
      <c r="AH18" s="313">
        <v>1</v>
      </c>
      <c r="AI18" s="314"/>
      <c r="AJ18" s="314"/>
    </row>
    <row r="19" spans="1:36" s="4" customFormat="1" ht="10.5">
      <c r="A19" s="14"/>
      <c r="B19" s="9">
        <v>2</v>
      </c>
      <c r="C19" s="10" t="s">
        <v>21</v>
      </c>
      <c r="D19" s="57">
        <v>285</v>
      </c>
      <c r="E19" s="57">
        <v>5590</v>
      </c>
      <c r="F19" s="57">
        <v>42859</v>
      </c>
      <c r="G19" s="57">
        <v>9</v>
      </c>
      <c r="H19" s="57">
        <v>171</v>
      </c>
      <c r="I19" s="57">
        <v>4886</v>
      </c>
      <c r="J19" s="57">
        <v>20</v>
      </c>
      <c r="K19" s="57">
        <v>423</v>
      </c>
      <c r="L19" s="57">
        <v>3340</v>
      </c>
      <c r="M19" s="57">
        <v>25</v>
      </c>
      <c r="N19" s="57">
        <v>555</v>
      </c>
      <c r="O19" s="57">
        <v>5009</v>
      </c>
      <c r="P19" s="18">
        <v>37</v>
      </c>
      <c r="Q19" s="18">
        <v>722</v>
      </c>
      <c r="R19" s="18">
        <v>6697</v>
      </c>
      <c r="S19" s="18">
        <v>4</v>
      </c>
      <c r="T19" s="18">
        <v>75</v>
      </c>
      <c r="U19" s="18">
        <v>840</v>
      </c>
      <c r="V19" s="18">
        <v>183</v>
      </c>
      <c r="W19" s="18">
        <v>3469</v>
      </c>
      <c r="X19" s="18">
        <v>20894</v>
      </c>
      <c r="Y19" s="58">
        <v>0</v>
      </c>
      <c r="Z19" s="58">
        <v>0</v>
      </c>
      <c r="AA19" s="58">
        <v>0</v>
      </c>
      <c r="AB19" s="18">
        <v>7</v>
      </c>
      <c r="AC19" s="18">
        <v>175</v>
      </c>
      <c r="AD19" s="18">
        <v>1193</v>
      </c>
      <c r="AE19" s="57">
        <v>0</v>
      </c>
      <c r="AF19" s="57">
        <v>0</v>
      </c>
      <c r="AG19" s="57">
        <v>0</v>
      </c>
      <c r="AH19" s="313">
        <v>2</v>
      </c>
      <c r="AI19" s="314"/>
      <c r="AJ19" s="314"/>
    </row>
    <row r="20" spans="1:36" s="4" customFormat="1" ht="10.5">
      <c r="A20" s="14"/>
      <c r="B20" s="9">
        <v>3</v>
      </c>
      <c r="C20" s="10" t="s">
        <v>128</v>
      </c>
      <c r="D20" s="57">
        <v>92</v>
      </c>
      <c r="E20" s="57">
        <v>3517</v>
      </c>
      <c r="F20" s="57">
        <v>34247</v>
      </c>
      <c r="G20" s="57">
        <v>4</v>
      </c>
      <c r="H20" s="57">
        <v>176</v>
      </c>
      <c r="I20" s="57">
        <v>2397</v>
      </c>
      <c r="J20" s="57">
        <v>9</v>
      </c>
      <c r="K20" s="57">
        <v>344</v>
      </c>
      <c r="L20" s="57">
        <v>3590</v>
      </c>
      <c r="M20" s="57">
        <v>13</v>
      </c>
      <c r="N20" s="57">
        <v>498</v>
      </c>
      <c r="O20" s="57">
        <v>4993</v>
      </c>
      <c r="P20" s="18">
        <v>14</v>
      </c>
      <c r="Q20" s="18">
        <v>584</v>
      </c>
      <c r="R20" s="18">
        <v>7200</v>
      </c>
      <c r="S20" s="58">
        <v>0</v>
      </c>
      <c r="T20" s="58">
        <v>0</v>
      </c>
      <c r="U20" s="58">
        <v>0</v>
      </c>
      <c r="V20" s="18">
        <v>50</v>
      </c>
      <c r="W20" s="18">
        <v>1842</v>
      </c>
      <c r="X20" s="18">
        <v>15819</v>
      </c>
      <c r="Y20" s="18">
        <v>1</v>
      </c>
      <c r="Z20" s="18">
        <v>43</v>
      </c>
      <c r="AA20" s="18">
        <v>129</v>
      </c>
      <c r="AB20" s="18">
        <v>1</v>
      </c>
      <c r="AC20" s="18">
        <v>30</v>
      </c>
      <c r="AD20" s="18">
        <v>119</v>
      </c>
      <c r="AE20" s="57">
        <v>0</v>
      </c>
      <c r="AF20" s="57">
        <v>0</v>
      </c>
      <c r="AG20" s="57">
        <v>0</v>
      </c>
      <c r="AH20" s="313">
        <v>3</v>
      </c>
      <c r="AI20" s="314"/>
      <c r="AJ20" s="314"/>
    </row>
    <row r="21" spans="1:36" s="4" customFormat="1" ht="10.5">
      <c r="A21" s="14"/>
      <c r="B21" s="9">
        <v>4</v>
      </c>
      <c r="C21" s="10" t="s">
        <v>127</v>
      </c>
      <c r="D21" s="57">
        <v>72</v>
      </c>
      <c r="E21" s="57">
        <v>4877</v>
      </c>
      <c r="F21" s="57">
        <v>55229</v>
      </c>
      <c r="G21" s="57">
        <v>4</v>
      </c>
      <c r="H21" s="57">
        <v>287</v>
      </c>
      <c r="I21" s="57">
        <v>4728</v>
      </c>
      <c r="J21" s="57">
        <v>14</v>
      </c>
      <c r="K21" s="57">
        <v>931</v>
      </c>
      <c r="L21" s="57">
        <v>11324</v>
      </c>
      <c r="M21" s="57">
        <v>6</v>
      </c>
      <c r="N21" s="57">
        <v>383</v>
      </c>
      <c r="O21" s="57">
        <v>6322</v>
      </c>
      <c r="P21" s="18">
        <v>7</v>
      </c>
      <c r="Q21" s="18">
        <v>516</v>
      </c>
      <c r="R21" s="18">
        <v>4972</v>
      </c>
      <c r="S21" s="18">
        <v>3</v>
      </c>
      <c r="T21" s="18">
        <v>214</v>
      </c>
      <c r="U21" s="18">
        <v>4094</v>
      </c>
      <c r="V21" s="18">
        <v>37</v>
      </c>
      <c r="W21" s="18">
        <v>2484</v>
      </c>
      <c r="X21" s="18">
        <v>23393</v>
      </c>
      <c r="Y21" s="58">
        <v>0</v>
      </c>
      <c r="Z21" s="58">
        <v>0</v>
      </c>
      <c r="AA21" s="58">
        <v>0</v>
      </c>
      <c r="AB21" s="18">
        <v>1</v>
      </c>
      <c r="AC21" s="18">
        <v>62</v>
      </c>
      <c r="AD21" s="18">
        <v>396</v>
      </c>
      <c r="AE21" s="57">
        <v>0</v>
      </c>
      <c r="AF21" s="57">
        <v>0</v>
      </c>
      <c r="AG21" s="57">
        <v>0</v>
      </c>
      <c r="AH21" s="313">
        <v>4</v>
      </c>
      <c r="AI21" s="314"/>
      <c r="AJ21" s="314"/>
    </row>
    <row r="22" spans="1:36" s="4" customFormat="1" ht="10.5">
      <c r="A22" s="14"/>
      <c r="B22" s="9">
        <v>5</v>
      </c>
      <c r="C22" s="10" t="s">
        <v>22</v>
      </c>
      <c r="D22" s="57">
        <v>44</v>
      </c>
      <c r="E22" s="57">
        <v>11356</v>
      </c>
      <c r="F22" s="57">
        <v>165793</v>
      </c>
      <c r="G22" s="57">
        <v>12</v>
      </c>
      <c r="H22" s="57">
        <v>4391</v>
      </c>
      <c r="I22" s="57">
        <v>77979</v>
      </c>
      <c r="J22" s="57">
        <v>3</v>
      </c>
      <c r="K22" s="57">
        <v>454</v>
      </c>
      <c r="L22" s="57">
        <v>4169</v>
      </c>
      <c r="M22" s="57">
        <v>6</v>
      </c>
      <c r="N22" s="57">
        <v>1842</v>
      </c>
      <c r="O22" s="57">
        <v>21214</v>
      </c>
      <c r="P22" s="18">
        <v>9</v>
      </c>
      <c r="Q22" s="18">
        <v>2233</v>
      </c>
      <c r="R22" s="18">
        <v>29158</v>
      </c>
      <c r="S22" s="18">
        <v>2</v>
      </c>
      <c r="T22" s="18">
        <v>789</v>
      </c>
      <c r="U22" s="18">
        <v>12635</v>
      </c>
      <c r="V22" s="18">
        <v>11</v>
      </c>
      <c r="W22" s="18">
        <v>1500</v>
      </c>
      <c r="X22" s="18">
        <v>19726</v>
      </c>
      <c r="Y22" s="58">
        <v>0</v>
      </c>
      <c r="Z22" s="58">
        <v>0</v>
      </c>
      <c r="AA22" s="58">
        <v>0</v>
      </c>
      <c r="AB22" s="18">
        <v>1</v>
      </c>
      <c r="AC22" s="18">
        <v>147</v>
      </c>
      <c r="AD22" s="18">
        <v>912</v>
      </c>
      <c r="AE22" s="57">
        <v>0</v>
      </c>
      <c r="AF22" s="57">
        <v>0</v>
      </c>
      <c r="AG22" s="57">
        <v>0</v>
      </c>
      <c r="AH22" s="313">
        <v>5</v>
      </c>
      <c r="AI22" s="314"/>
      <c r="AJ22" s="314"/>
    </row>
    <row r="23" spans="1:36" s="4" customFormat="1" ht="10.5" customHeight="1">
      <c r="A23" s="286" t="s">
        <v>1</v>
      </c>
      <c r="B23" s="286"/>
      <c r="C23" s="287"/>
      <c r="D23" s="57"/>
      <c r="E23" s="57"/>
      <c r="F23" s="57"/>
      <c r="G23" s="57"/>
      <c r="H23" s="57"/>
      <c r="I23" s="57"/>
      <c r="J23" s="57"/>
      <c r="K23" s="57"/>
      <c r="L23" s="57"/>
      <c r="M23" s="57"/>
      <c r="N23" s="57"/>
      <c r="O23" s="57"/>
      <c r="P23" s="18"/>
      <c r="Q23" s="18"/>
      <c r="R23" s="18"/>
      <c r="S23" s="18"/>
      <c r="T23" s="18"/>
      <c r="U23" s="18"/>
      <c r="V23" s="18"/>
      <c r="W23" s="18"/>
      <c r="X23" s="18"/>
      <c r="Y23" s="18"/>
      <c r="Z23" s="18"/>
      <c r="AA23" s="18"/>
      <c r="AB23" s="18"/>
      <c r="AC23" s="18"/>
      <c r="AD23" s="18"/>
      <c r="AE23" s="18"/>
      <c r="AF23" s="18"/>
      <c r="AG23" s="42"/>
      <c r="AH23" s="315" t="s">
        <v>1</v>
      </c>
      <c r="AI23" s="286"/>
      <c r="AJ23" s="286"/>
    </row>
    <row r="24" spans="1:36" s="4" customFormat="1" ht="10.5">
      <c r="A24" s="9"/>
      <c r="B24" s="9">
        <v>1</v>
      </c>
      <c r="C24" s="10" t="s">
        <v>20</v>
      </c>
      <c r="D24" s="57">
        <v>206</v>
      </c>
      <c r="E24" s="57">
        <v>1646</v>
      </c>
      <c r="F24" s="57">
        <v>10610</v>
      </c>
      <c r="G24" s="58" t="s">
        <v>126</v>
      </c>
      <c r="H24" s="58" t="s">
        <v>126</v>
      </c>
      <c r="I24" s="58" t="s">
        <v>126</v>
      </c>
      <c r="J24" s="57">
        <v>4</v>
      </c>
      <c r="K24" s="57">
        <v>37</v>
      </c>
      <c r="L24" s="57">
        <v>261</v>
      </c>
      <c r="M24" s="57">
        <v>5</v>
      </c>
      <c r="N24" s="57">
        <v>51</v>
      </c>
      <c r="O24" s="57">
        <v>864</v>
      </c>
      <c r="P24" s="18">
        <v>19</v>
      </c>
      <c r="Q24" s="18">
        <v>160</v>
      </c>
      <c r="R24" s="18">
        <v>2010</v>
      </c>
      <c r="S24" s="18">
        <v>7</v>
      </c>
      <c r="T24" s="18">
        <v>64</v>
      </c>
      <c r="U24" s="18">
        <v>1490</v>
      </c>
      <c r="V24" s="18">
        <v>167</v>
      </c>
      <c r="W24" s="18">
        <v>1301</v>
      </c>
      <c r="X24" s="18">
        <v>5896</v>
      </c>
      <c r="Y24" s="18">
        <v>3</v>
      </c>
      <c r="Z24" s="18">
        <v>25</v>
      </c>
      <c r="AA24" s="18">
        <v>72</v>
      </c>
      <c r="AB24" s="57">
        <v>0</v>
      </c>
      <c r="AC24" s="57">
        <v>0</v>
      </c>
      <c r="AD24" s="57">
        <v>0</v>
      </c>
      <c r="AE24" s="18">
        <v>1</v>
      </c>
      <c r="AF24" s="18">
        <v>8</v>
      </c>
      <c r="AG24" s="18">
        <v>17</v>
      </c>
      <c r="AH24" s="313">
        <v>1</v>
      </c>
      <c r="AI24" s="314"/>
      <c r="AJ24" s="314"/>
    </row>
    <row r="25" spans="1:36" s="4" customFormat="1" ht="10.5">
      <c r="A25" s="9"/>
      <c r="B25" s="9">
        <v>2</v>
      </c>
      <c r="C25" s="10" t="s">
        <v>21</v>
      </c>
      <c r="D25" s="57">
        <v>126</v>
      </c>
      <c r="E25" s="57">
        <v>2457</v>
      </c>
      <c r="F25" s="57">
        <v>19385</v>
      </c>
      <c r="G25" s="57">
        <v>3</v>
      </c>
      <c r="H25" s="57">
        <v>60</v>
      </c>
      <c r="I25" s="57">
        <v>2075</v>
      </c>
      <c r="J25" s="57">
        <v>11</v>
      </c>
      <c r="K25" s="57">
        <v>248</v>
      </c>
      <c r="L25" s="57">
        <v>1892</v>
      </c>
      <c r="M25" s="57">
        <v>17</v>
      </c>
      <c r="N25" s="57">
        <v>399</v>
      </c>
      <c r="O25" s="57">
        <v>3736</v>
      </c>
      <c r="P25" s="18">
        <v>21</v>
      </c>
      <c r="Q25" s="18">
        <v>422</v>
      </c>
      <c r="R25" s="18">
        <v>4284</v>
      </c>
      <c r="S25" s="18">
        <v>1</v>
      </c>
      <c r="T25" s="18">
        <v>17</v>
      </c>
      <c r="U25" s="18">
        <v>35</v>
      </c>
      <c r="V25" s="18">
        <v>67</v>
      </c>
      <c r="W25" s="18">
        <v>1155</v>
      </c>
      <c r="X25" s="18">
        <v>6270</v>
      </c>
      <c r="Y25" s="58">
        <v>0</v>
      </c>
      <c r="Z25" s="58">
        <v>0</v>
      </c>
      <c r="AA25" s="58">
        <v>0</v>
      </c>
      <c r="AB25" s="18">
        <v>6</v>
      </c>
      <c r="AC25" s="18">
        <v>156</v>
      </c>
      <c r="AD25" s="18">
        <v>1093</v>
      </c>
      <c r="AE25" s="57">
        <v>0</v>
      </c>
      <c r="AF25" s="57">
        <v>0</v>
      </c>
      <c r="AG25" s="57">
        <v>0</v>
      </c>
      <c r="AH25" s="313">
        <v>2</v>
      </c>
      <c r="AI25" s="314"/>
      <c r="AJ25" s="314"/>
    </row>
    <row r="26" spans="1:36" s="4" customFormat="1" ht="10.5">
      <c r="A26" s="9"/>
      <c r="B26" s="9">
        <v>3</v>
      </c>
      <c r="C26" s="10" t="s">
        <v>128</v>
      </c>
      <c r="D26" s="57">
        <v>56</v>
      </c>
      <c r="E26" s="57">
        <v>2178</v>
      </c>
      <c r="F26" s="57">
        <v>21568</v>
      </c>
      <c r="G26" s="57">
        <v>1</v>
      </c>
      <c r="H26" s="57">
        <v>35</v>
      </c>
      <c r="I26" s="57">
        <v>801</v>
      </c>
      <c r="J26" s="57">
        <v>6</v>
      </c>
      <c r="K26" s="57">
        <v>240</v>
      </c>
      <c r="L26" s="57">
        <v>2457</v>
      </c>
      <c r="M26" s="57">
        <v>9</v>
      </c>
      <c r="N26" s="57">
        <v>351</v>
      </c>
      <c r="O26" s="57">
        <v>3485</v>
      </c>
      <c r="P26" s="18">
        <v>11</v>
      </c>
      <c r="Q26" s="18">
        <v>459</v>
      </c>
      <c r="R26" s="18">
        <v>5363</v>
      </c>
      <c r="S26" s="58">
        <v>0</v>
      </c>
      <c r="T26" s="58">
        <v>0</v>
      </c>
      <c r="U26" s="58">
        <v>0</v>
      </c>
      <c r="V26" s="18">
        <v>27</v>
      </c>
      <c r="W26" s="18">
        <v>1020</v>
      </c>
      <c r="X26" s="18">
        <v>9214</v>
      </c>
      <c r="Y26" s="18">
        <v>1</v>
      </c>
      <c r="Z26" s="18">
        <v>43</v>
      </c>
      <c r="AA26" s="18">
        <v>129</v>
      </c>
      <c r="AB26" s="18">
        <v>1</v>
      </c>
      <c r="AC26" s="18">
        <v>30</v>
      </c>
      <c r="AD26" s="18">
        <v>119</v>
      </c>
      <c r="AE26" s="57">
        <v>0</v>
      </c>
      <c r="AF26" s="57">
        <v>0</v>
      </c>
      <c r="AG26" s="57">
        <v>0</v>
      </c>
      <c r="AH26" s="313">
        <v>3</v>
      </c>
      <c r="AI26" s="314"/>
      <c r="AJ26" s="314"/>
    </row>
    <row r="27" spans="1:36" s="4" customFormat="1" ht="10.5">
      <c r="A27" s="9"/>
      <c r="B27" s="9">
        <v>4</v>
      </c>
      <c r="C27" s="10" t="s">
        <v>127</v>
      </c>
      <c r="D27" s="57">
        <v>47</v>
      </c>
      <c r="E27" s="57">
        <v>3213</v>
      </c>
      <c r="F27" s="58">
        <v>42428</v>
      </c>
      <c r="G27" s="57">
        <v>2</v>
      </c>
      <c r="H27" s="57">
        <v>153</v>
      </c>
      <c r="I27" s="57">
        <v>4252</v>
      </c>
      <c r="J27" s="57">
        <v>9</v>
      </c>
      <c r="K27" s="57">
        <v>586</v>
      </c>
      <c r="L27" s="57">
        <v>7749</v>
      </c>
      <c r="M27" s="57">
        <v>6</v>
      </c>
      <c r="N27" s="57">
        <v>383</v>
      </c>
      <c r="O27" s="57">
        <v>6322</v>
      </c>
      <c r="P27" s="18">
        <v>4</v>
      </c>
      <c r="Q27" s="18">
        <v>272</v>
      </c>
      <c r="R27" s="18">
        <v>2209</v>
      </c>
      <c r="S27" s="18">
        <v>3</v>
      </c>
      <c r="T27" s="18">
        <v>214</v>
      </c>
      <c r="U27" s="18">
        <v>4094</v>
      </c>
      <c r="V27" s="18">
        <v>22</v>
      </c>
      <c r="W27" s="18">
        <v>1543</v>
      </c>
      <c r="X27" s="18">
        <v>17406</v>
      </c>
      <c r="Y27" s="58">
        <v>0</v>
      </c>
      <c r="Z27" s="58">
        <v>0</v>
      </c>
      <c r="AA27" s="58">
        <v>0</v>
      </c>
      <c r="AB27" s="18">
        <v>1</v>
      </c>
      <c r="AC27" s="18">
        <v>62</v>
      </c>
      <c r="AD27" s="18">
        <v>396</v>
      </c>
      <c r="AE27" s="57">
        <v>0</v>
      </c>
      <c r="AF27" s="57">
        <v>0</v>
      </c>
      <c r="AG27" s="57">
        <v>0</v>
      </c>
      <c r="AH27" s="313">
        <v>4</v>
      </c>
      <c r="AI27" s="314"/>
      <c r="AJ27" s="314"/>
    </row>
    <row r="28" spans="1:36" s="4" customFormat="1" ht="10.5">
      <c r="A28" s="9"/>
      <c r="B28" s="9">
        <v>5</v>
      </c>
      <c r="C28" s="10" t="s">
        <v>22</v>
      </c>
      <c r="D28" s="57">
        <v>31</v>
      </c>
      <c r="E28" s="57">
        <v>9014</v>
      </c>
      <c r="F28" s="57">
        <v>143322</v>
      </c>
      <c r="G28" s="57">
        <v>9</v>
      </c>
      <c r="H28" s="57">
        <v>4017</v>
      </c>
      <c r="I28" s="57">
        <v>74661</v>
      </c>
      <c r="J28" s="57">
        <v>2</v>
      </c>
      <c r="K28" s="57">
        <v>266</v>
      </c>
      <c r="L28" s="57">
        <v>2715</v>
      </c>
      <c r="M28" s="57">
        <v>4</v>
      </c>
      <c r="N28" s="57">
        <v>1148</v>
      </c>
      <c r="O28" s="57">
        <v>15239</v>
      </c>
      <c r="P28" s="18">
        <v>9</v>
      </c>
      <c r="Q28" s="18">
        <v>2233</v>
      </c>
      <c r="R28" s="18">
        <v>29158</v>
      </c>
      <c r="S28" s="18">
        <v>1</v>
      </c>
      <c r="T28" s="18">
        <v>475</v>
      </c>
      <c r="U28" s="18">
        <v>7611</v>
      </c>
      <c r="V28" s="18">
        <v>5</v>
      </c>
      <c r="W28" s="18">
        <v>728</v>
      </c>
      <c r="X28" s="18">
        <v>13026</v>
      </c>
      <c r="Y28" s="58">
        <v>0</v>
      </c>
      <c r="Z28" s="58">
        <v>0</v>
      </c>
      <c r="AA28" s="58">
        <v>0</v>
      </c>
      <c r="AB28" s="18">
        <v>1</v>
      </c>
      <c r="AC28" s="18">
        <v>147</v>
      </c>
      <c r="AD28" s="18">
        <v>912</v>
      </c>
      <c r="AE28" s="57">
        <v>0</v>
      </c>
      <c r="AF28" s="57">
        <v>0</v>
      </c>
      <c r="AG28" s="57">
        <v>0</v>
      </c>
      <c r="AH28" s="313">
        <v>5</v>
      </c>
      <c r="AI28" s="314"/>
      <c r="AJ28" s="314"/>
    </row>
    <row r="29" spans="1:36" s="4" customFormat="1" ht="10.5" customHeight="1">
      <c r="A29" s="286" t="s">
        <v>2</v>
      </c>
      <c r="B29" s="286"/>
      <c r="C29" s="287"/>
      <c r="D29" s="57"/>
      <c r="E29" s="57"/>
      <c r="F29" s="57"/>
      <c r="G29" s="57"/>
      <c r="H29" s="57"/>
      <c r="I29" s="57"/>
      <c r="J29" s="57"/>
      <c r="K29" s="57"/>
      <c r="L29" s="57"/>
      <c r="M29" s="57"/>
      <c r="N29" s="57"/>
      <c r="O29" s="57"/>
      <c r="P29" s="18"/>
      <c r="Q29" s="18"/>
      <c r="R29" s="18"/>
      <c r="S29" s="18"/>
      <c r="T29" s="18"/>
      <c r="U29" s="18"/>
      <c r="V29" s="18"/>
      <c r="W29" s="18"/>
      <c r="X29" s="18"/>
      <c r="Y29" s="18"/>
      <c r="Z29" s="18"/>
      <c r="AA29" s="18"/>
      <c r="AB29" s="18"/>
      <c r="AC29" s="18"/>
      <c r="AD29" s="18"/>
      <c r="AE29" s="18"/>
      <c r="AF29" s="18"/>
      <c r="AG29" s="42"/>
      <c r="AH29" s="316" t="s">
        <v>2</v>
      </c>
      <c r="AI29" s="317"/>
      <c r="AJ29" s="317"/>
    </row>
    <row r="30" spans="1:36" s="4" customFormat="1" ht="10.5">
      <c r="A30" s="9"/>
      <c r="B30" s="9">
        <v>1</v>
      </c>
      <c r="C30" s="10" t="s">
        <v>20</v>
      </c>
      <c r="D30" s="57">
        <v>2073</v>
      </c>
      <c r="E30" s="57">
        <v>10647</v>
      </c>
      <c r="F30" s="57">
        <v>74978</v>
      </c>
      <c r="G30" s="57">
        <v>46</v>
      </c>
      <c r="H30" s="57">
        <v>260</v>
      </c>
      <c r="I30" s="57">
        <v>4234</v>
      </c>
      <c r="J30" s="57">
        <v>81</v>
      </c>
      <c r="K30" s="57">
        <v>479</v>
      </c>
      <c r="L30" s="57">
        <v>3668</v>
      </c>
      <c r="M30" s="57">
        <v>127</v>
      </c>
      <c r="N30" s="57">
        <v>741</v>
      </c>
      <c r="O30" s="57">
        <v>6104</v>
      </c>
      <c r="P30" s="18">
        <v>230</v>
      </c>
      <c r="Q30" s="18">
        <v>1272</v>
      </c>
      <c r="R30" s="18">
        <v>9390</v>
      </c>
      <c r="S30" s="18">
        <v>19</v>
      </c>
      <c r="T30" s="18">
        <v>105</v>
      </c>
      <c r="U30" s="18">
        <v>2903</v>
      </c>
      <c r="V30" s="18">
        <v>1550</v>
      </c>
      <c r="W30" s="18">
        <v>7679</v>
      </c>
      <c r="X30" s="18">
        <v>48190</v>
      </c>
      <c r="Y30" s="18">
        <v>1</v>
      </c>
      <c r="Z30" s="18">
        <v>4</v>
      </c>
      <c r="AA30" s="18">
        <v>14</v>
      </c>
      <c r="AB30" s="18">
        <v>14</v>
      </c>
      <c r="AC30" s="18">
        <v>85</v>
      </c>
      <c r="AD30" s="18">
        <v>418</v>
      </c>
      <c r="AE30" s="18">
        <v>5</v>
      </c>
      <c r="AF30" s="18">
        <v>22</v>
      </c>
      <c r="AG30" s="18">
        <v>57</v>
      </c>
      <c r="AH30" s="313">
        <v>1</v>
      </c>
      <c r="AI30" s="314"/>
      <c r="AJ30" s="314"/>
    </row>
    <row r="31" spans="1:36" s="4" customFormat="1" ht="10.5">
      <c r="A31" s="9"/>
      <c r="B31" s="9">
        <v>2</v>
      </c>
      <c r="C31" s="10" t="s">
        <v>21</v>
      </c>
      <c r="D31" s="57">
        <v>151</v>
      </c>
      <c r="E31" s="57">
        <v>2944</v>
      </c>
      <c r="F31" s="57">
        <v>23119</v>
      </c>
      <c r="G31" s="57">
        <v>6</v>
      </c>
      <c r="H31" s="57">
        <v>111</v>
      </c>
      <c r="I31" s="57">
        <v>2811</v>
      </c>
      <c r="J31" s="57">
        <v>9</v>
      </c>
      <c r="K31" s="57">
        <v>175</v>
      </c>
      <c r="L31" s="57">
        <v>1448</v>
      </c>
      <c r="M31" s="57">
        <v>8</v>
      </c>
      <c r="N31" s="57">
        <v>156</v>
      </c>
      <c r="O31" s="57">
        <v>1273</v>
      </c>
      <c r="P31" s="18">
        <v>16</v>
      </c>
      <c r="Q31" s="18">
        <v>300</v>
      </c>
      <c r="R31" s="18">
        <v>2413</v>
      </c>
      <c r="S31" s="18">
        <v>3</v>
      </c>
      <c r="T31" s="18">
        <v>58</v>
      </c>
      <c r="U31" s="18">
        <v>805</v>
      </c>
      <c r="V31" s="18">
        <v>108</v>
      </c>
      <c r="W31" s="18">
        <v>2125</v>
      </c>
      <c r="X31" s="18">
        <v>14269</v>
      </c>
      <c r="Y31" s="58">
        <v>0</v>
      </c>
      <c r="Z31" s="58">
        <v>0</v>
      </c>
      <c r="AA31" s="58">
        <v>0</v>
      </c>
      <c r="AB31" s="18">
        <v>1</v>
      </c>
      <c r="AC31" s="18">
        <v>19</v>
      </c>
      <c r="AD31" s="18">
        <v>100</v>
      </c>
      <c r="AE31" s="57">
        <v>0</v>
      </c>
      <c r="AF31" s="57">
        <v>0</v>
      </c>
      <c r="AG31" s="57">
        <v>0</v>
      </c>
      <c r="AH31" s="313">
        <v>2</v>
      </c>
      <c r="AI31" s="314"/>
      <c r="AJ31" s="314"/>
    </row>
    <row r="32" spans="1:36" s="4" customFormat="1" ht="10.5">
      <c r="A32" s="9"/>
      <c r="B32" s="9">
        <v>3</v>
      </c>
      <c r="C32" s="10" t="s">
        <v>128</v>
      </c>
      <c r="D32" s="57">
        <v>36</v>
      </c>
      <c r="E32" s="57">
        <v>1339</v>
      </c>
      <c r="F32" s="57">
        <v>12679</v>
      </c>
      <c r="G32" s="57">
        <v>3</v>
      </c>
      <c r="H32" s="57">
        <v>141</v>
      </c>
      <c r="I32" s="57">
        <v>1596</v>
      </c>
      <c r="J32" s="57">
        <v>3</v>
      </c>
      <c r="K32" s="57">
        <v>104</v>
      </c>
      <c r="L32" s="57">
        <v>1133</v>
      </c>
      <c r="M32" s="57">
        <v>4</v>
      </c>
      <c r="N32" s="57">
        <v>147</v>
      </c>
      <c r="O32" s="57">
        <v>1508</v>
      </c>
      <c r="P32" s="18">
        <v>3</v>
      </c>
      <c r="Q32" s="18">
        <v>125</v>
      </c>
      <c r="R32" s="18">
        <v>1837</v>
      </c>
      <c r="S32" s="58">
        <v>0</v>
      </c>
      <c r="T32" s="58">
        <v>0</v>
      </c>
      <c r="U32" s="58">
        <v>0</v>
      </c>
      <c r="V32" s="18">
        <v>23</v>
      </c>
      <c r="W32" s="18">
        <v>822</v>
      </c>
      <c r="X32" s="18">
        <v>6605</v>
      </c>
      <c r="Y32" s="58">
        <v>0</v>
      </c>
      <c r="Z32" s="58">
        <v>0</v>
      </c>
      <c r="AA32" s="58">
        <v>0</v>
      </c>
      <c r="AB32" s="57">
        <v>0</v>
      </c>
      <c r="AC32" s="57">
        <v>0</v>
      </c>
      <c r="AD32" s="57">
        <v>0</v>
      </c>
      <c r="AE32" s="57">
        <v>0</v>
      </c>
      <c r="AF32" s="57">
        <v>0</v>
      </c>
      <c r="AG32" s="57">
        <v>0</v>
      </c>
      <c r="AH32" s="313">
        <v>3</v>
      </c>
      <c r="AI32" s="314"/>
      <c r="AJ32" s="314"/>
    </row>
    <row r="33" spans="1:36" s="4" customFormat="1" ht="10.5">
      <c r="A33" s="9"/>
      <c r="B33" s="9">
        <v>4</v>
      </c>
      <c r="C33" s="10" t="s">
        <v>127</v>
      </c>
      <c r="D33" s="57">
        <v>25</v>
      </c>
      <c r="E33" s="57">
        <v>1664</v>
      </c>
      <c r="F33" s="57">
        <v>12801</v>
      </c>
      <c r="G33" s="57">
        <v>2</v>
      </c>
      <c r="H33" s="57">
        <v>134</v>
      </c>
      <c r="I33" s="57">
        <v>476</v>
      </c>
      <c r="J33" s="57">
        <v>5</v>
      </c>
      <c r="K33" s="57">
        <v>345</v>
      </c>
      <c r="L33" s="57">
        <v>3575</v>
      </c>
      <c r="M33" s="57">
        <v>0</v>
      </c>
      <c r="N33" s="57">
        <v>0</v>
      </c>
      <c r="O33" s="57">
        <v>0</v>
      </c>
      <c r="P33" s="18">
        <v>3</v>
      </c>
      <c r="Q33" s="18">
        <v>244</v>
      </c>
      <c r="R33" s="18">
        <v>2763</v>
      </c>
      <c r="S33" s="58">
        <v>0</v>
      </c>
      <c r="T33" s="58">
        <v>0</v>
      </c>
      <c r="U33" s="58">
        <v>0</v>
      </c>
      <c r="V33" s="18">
        <v>15</v>
      </c>
      <c r="W33" s="18">
        <v>941</v>
      </c>
      <c r="X33" s="18">
        <v>5987</v>
      </c>
      <c r="Y33" s="58">
        <v>0</v>
      </c>
      <c r="Z33" s="58">
        <v>0</v>
      </c>
      <c r="AA33" s="58">
        <v>0</v>
      </c>
      <c r="AB33" s="57">
        <v>0</v>
      </c>
      <c r="AC33" s="57">
        <v>0</v>
      </c>
      <c r="AD33" s="57">
        <v>0</v>
      </c>
      <c r="AE33" s="57">
        <v>0</v>
      </c>
      <c r="AF33" s="57">
        <v>0</v>
      </c>
      <c r="AG33" s="57">
        <v>0</v>
      </c>
      <c r="AH33" s="313">
        <v>4</v>
      </c>
      <c r="AI33" s="314"/>
      <c r="AJ33" s="314"/>
    </row>
    <row r="34" spans="1:36" s="4" customFormat="1" ht="10.5">
      <c r="A34" s="9"/>
      <c r="B34" s="9">
        <v>5</v>
      </c>
      <c r="C34" s="10" t="s">
        <v>22</v>
      </c>
      <c r="D34" s="57">
        <v>13</v>
      </c>
      <c r="E34" s="57">
        <v>2342</v>
      </c>
      <c r="F34" s="57">
        <v>22471</v>
      </c>
      <c r="G34" s="57">
        <v>3</v>
      </c>
      <c r="H34" s="57">
        <v>374</v>
      </c>
      <c r="I34" s="57">
        <v>3318</v>
      </c>
      <c r="J34" s="57">
        <v>1</v>
      </c>
      <c r="K34" s="57">
        <v>188</v>
      </c>
      <c r="L34" s="57">
        <v>1454</v>
      </c>
      <c r="M34" s="57">
        <v>2</v>
      </c>
      <c r="N34" s="57">
        <v>694</v>
      </c>
      <c r="O34" s="57">
        <v>5975</v>
      </c>
      <c r="P34" s="58">
        <v>0</v>
      </c>
      <c r="Q34" s="58">
        <v>0</v>
      </c>
      <c r="R34" s="58">
        <v>0</v>
      </c>
      <c r="S34" s="18">
        <v>1</v>
      </c>
      <c r="T34" s="18">
        <v>314</v>
      </c>
      <c r="U34" s="18">
        <v>5024</v>
      </c>
      <c r="V34" s="18">
        <v>6</v>
      </c>
      <c r="W34" s="18">
        <v>772</v>
      </c>
      <c r="X34" s="18">
        <v>6700</v>
      </c>
      <c r="Y34" s="58">
        <v>0</v>
      </c>
      <c r="Z34" s="58">
        <v>0</v>
      </c>
      <c r="AA34" s="58">
        <v>0</v>
      </c>
      <c r="AB34" s="57">
        <v>0</v>
      </c>
      <c r="AC34" s="57">
        <v>0</v>
      </c>
      <c r="AD34" s="57">
        <v>0</v>
      </c>
      <c r="AE34" s="57">
        <v>0</v>
      </c>
      <c r="AF34" s="57">
        <v>0</v>
      </c>
      <c r="AG34" s="57">
        <v>0</v>
      </c>
      <c r="AH34" s="313">
        <v>5</v>
      </c>
      <c r="AI34" s="314"/>
      <c r="AJ34" s="314"/>
    </row>
    <row r="35" spans="1:36" s="4" customFormat="1" ht="10.5" customHeight="1">
      <c r="A35" s="286" t="s">
        <v>3</v>
      </c>
      <c r="B35" s="286"/>
      <c r="C35" s="287"/>
      <c r="D35" s="57"/>
      <c r="E35" s="57"/>
      <c r="F35" s="57"/>
      <c r="G35" s="57"/>
      <c r="H35" s="57"/>
      <c r="I35" s="57"/>
      <c r="J35" s="57"/>
      <c r="K35" s="57"/>
      <c r="L35" s="57"/>
      <c r="M35" s="57"/>
      <c r="N35" s="57"/>
      <c r="O35" s="57"/>
      <c r="P35" s="18"/>
      <c r="Q35" s="18"/>
      <c r="R35" s="18"/>
      <c r="S35" s="18"/>
      <c r="T35" s="18"/>
      <c r="U35" s="18"/>
      <c r="V35" s="18"/>
      <c r="W35" s="18"/>
      <c r="X35" s="18"/>
      <c r="Y35" s="18"/>
      <c r="Z35" s="18"/>
      <c r="AA35" s="18"/>
      <c r="AB35" s="18"/>
      <c r="AC35" s="18"/>
      <c r="AD35" s="18"/>
      <c r="AE35" s="18"/>
      <c r="AF35" s="18"/>
      <c r="AG35" s="42"/>
      <c r="AH35" s="315" t="s">
        <v>3</v>
      </c>
      <c r="AI35" s="286"/>
      <c r="AJ35" s="286"/>
    </row>
    <row r="36" spans="1:36" s="4" customFormat="1" ht="10.5">
      <c r="A36" s="9"/>
      <c r="B36" s="9">
        <v>1</v>
      </c>
      <c r="C36" s="10" t="s">
        <v>20</v>
      </c>
      <c r="D36" s="57">
        <v>22</v>
      </c>
      <c r="E36" s="57">
        <v>88</v>
      </c>
      <c r="F36" s="57">
        <v>307</v>
      </c>
      <c r="G36" s="58">
        <v>0</v>
      </c>
      <c r="H36" s="58">
        <v>0</v>
      </c>
      <c r="I36" s="58">
        <v>0</v>
      </c>
      <c r="J36" s="58">
        <v>0</v>
      </c>
      <c r="K36" s="58">
        <v>0</v>
      </c>
      <c r="L36" s="58">
        <v>0</v>
      </c>
      <c r="M36" s="58">
        <v>0</v>
      </c>
      <c r="N36" s="58">
        <v>0</v>
      </c>
      <c r="O36" s="58">
        <v>0</v>
      </c>
      <c r="P36" s="58">
        <v>0</v>
      </c>
      <c r="Q36" s="58">
        <v>0</v>
      </c>
      <c r="R36" s="58">
        <v>0</v>
      </c>
      <c r="S36" s="58">
        <v>0</v>
      </c>
      <c r="T36" s="58">
        <v>0</v>
      </c>
      <c r="U36" s="58">
        <v>0</v>
      </c>
      <c r="V36" s="18">
        <v>22</v>
      </c>
      <c r="W36" s="18">
        <v>88</v>
      </c>
      <c r="X36" s="18">
        <v>307</v>
      </c>
      <c r="Y36" s="58">
        <v>0</v>
      </c>
      <c r="Z36" s="58">
        <v>0</v>
      </c>
      <c r="AA36" s="58">
        <v>0</v>
      </c>
      <c r="AB36" s="57">
        <v>0</v>
      </c>
      <c r="AC36" s="57">
        <v>0</v>
      </c>
      <c r="AD36" s="57">
        <v>0</v>
      </c>
      <c r="AE36" s="57">
        <v>0</v>
      </c>
      <c r="AF36" s="57">
        <v>0</v>
      </c>
      <c r="AG36" s="57">
        <v>0</v>
      </c>
      <c r="AH36" s="313">
        <v>1</v>
      </c>
      <c r="AI36" s="314"/>
      <c r="AJ36" s="314"/>
    </row>
    <row r="37" spans="1:36" s="4" customFormat="1" ht="10.5">
      <c r="A37" s="9"/>
      <c r="B37" s="9">
        <v>2</v>
      </c>
      <c r="C37" s="10" t="s">
        <v>23</v>
      </c>
      <c r="D37" s="57">
        <v>1</v>
      </c>
      <c r="E37" s="57">
        <v>17</v>
      </c>
      <c r="F37" s="57">
        <v>104</v>
      </c>
      <c r="G37" s="58">
        <v>0</v>
      </c>
      <c r="H37" s="58">
        <v>0</v>
      </c>
      <c r="I37" s="58">
        <v>0</v>
      </c>
      <c r="J37" s="58">
        <v>0</v>
      </c>
      <c r="K37" s="58">
        <v>0</v>
      </c>
      <c r="L37" s="58">
        <v>0</v>
      </c>
      <c r="M37" s="58">
        <v>0</v>
      </c>
      <c r="N37" s="58">
        <v>0</v>
      </c>
      <c r="O37" s="58">
        <v>0</v>
      </c>
      <c r="P37" s="58">
        <v>0</v>
      </c>
      <c r="Q37" s="58">
        <v>0</v>
      </c>
      <c r="R37" s="58">
        <v>0</v>
      </c>
      <c r="S37" s="58">
        <v>0</v>
      </c>
      <c r="T37" s="58">
        <v>0</v>
      </c>
      <c r="U37" s="58">
        <v>0</v>
      </c>
      <c r="V37" s="18">
        <v>1</v>
      </c>
      <c r="W37" s="18">
        <v>17</v>
      </c>
      <c r="X37" s="18">
        <v>104</v>
      </c>
      <c r="Y37" s="58">
        <v>0</v>
      </c>
      <c r="Z37" s="58">
        <v>0</v>
      </c>
      <c r="AA37" s="58">
        <v>0</v>
      </c>
      <c r="AB37" s="57">
        <v>0</v>
      </c>
      <c r="AC37" s="57">
        <v>0</v>
      </c>
      <c r="AD37" s="57">
        <v>0</v>
      </c>
      <c r="AE37" s="57">
        <v>0</v>
      </c>
      <c r="AF37" s="57">
        <v>0</v>
      </c>
      <c r="AG37" s="57">
        <v>0</v>
      </c>
      <c r="AH37" s="313">
        <v>2</v>
      </c>
      <c r="AI37" s="314"/>
      <c r="AJ37" s="314"/>
    </row>
    <row r="38" spans="1:36" s="4" customFormat="1" ht="10.5" customHeight="1">
      <c r="A38" s="286" t="s">
        <v>4</v>
      </c>
      <c r="B38" s="286"/>
      <c r="C38" s="287"/>
      <c r="D38" s="57"/>
      <c r="E38" s="57"/>
      <c r="F38" s="57"/>
      <c r="G38" s="57"/>
      <c r="H38" s="57"/>
      <c r="I38" s="57"/>
      <c r="J38" s="57"/>
      <c r="K38" s="57"/>
      <c r="L38" s="57"/>
      <c r="M38" s="57"/>
      <c r="N38" s="57"/>
      <c r="O38" s="57"/>
      <c r="P38" s="18"/>
      <c r="Q38" s="18"/>
      <c r="R38" s="18"/>
      <c r="S38" s="18"/>
      <c r="T38" s="18"/>
      <c r="U38" s="18"/>
      <c r="V38" s="18"/>
      <c r="W38" s="18"/>
      <c r="X38" s="18"/>
      <c r="Y38" s="18"/>
      <c r="Z38" s="18"/>
      <c r="AA38" s="18"/>
      <c r="AB38" s="18"/>
      <c r="AC38" s="18"/>
      <c r="AD38" s="18"/>
      <c r="AE38" s="18"/>
      <c r="AF38" s="18"/>
      <c r="AG38" s="42"/>
      <c r="AH38" s="315" t="s">
        <v>4</v>
      </c>
      <c r="AI38" s="286"/>
      <c r="AJ38" s="286"/>
    </row>
    <row r="39" spans="1:36" s="4" customFormat="1" ht="10.5">
      <c r="A39" s="9"/>
      <c r="B39" s="9">
        <v>1</v>
      </c>
      <c r="C39" s="10" t="s">
        <v>20</v>
      </c>
      <c r="D39" s="57">
        <v>62</v>
      </c>
      <c r="E39" s="57">
        <v>329</v>
      </c>
      <c r="F39" s="57">
        <v>558</v>
      </c>
      <c r="G39" s="58">
        <v>0</v>
      </c>
      <c r="H39" s="58">
        <v>0</v>
      </c>
      <c r="I39" s="58">
        <v>0</v>
      </c>
      <c r="J39" s="57">
        <v>1</v>
      </c>
      <c r="K39" s="57">
        <v>3</v>
      </c>
      <c r="L39" s="57">
        <v>11</v>
      </c>
      <c r="M39" s="57">
        <v>3</v>
      </c>
      <c r="N39" s="57">
        <v>18</v>
      </c>
      <c r="O39" s="57">
        <v>8</v>
      </c>
      <c r="P39" s="18">
        <v>1</v>
      </c>
      <c r="Q39" s="18">
        <v>3</v>
      </c>
      <c r="R39" s="18">
        <v>3</v>
      </c>
      <c r="S39" s="58" t="s">
        <v>126</v>
      </c>
      <c r="T39" s="58" t="s">
        <v>126</v>
      </c>
      <c r="U39" s="58" t="s">
        <v>126</v>
      </c>
      <c r="V39" s="18">
        <v>57</v>
      </c>
      <c r="W39" s="18">
        <v>305</v>
      </c>
      <c r="X39" s="18">
        <v>536</v>
      </c>
      <c r="Y39" s="58">
        <v>0</v>
      </c>
      <c r="Z39" s="58">
        <v>0</v>
      </c>
      <c r="AA39" s="58">
        <v>0</v>
      </c>
      <c r="AB39" s="57">
        <v>0</v>
      </c>
      <c r="AC39" s="57">
        <v>0</v>
      </c>
      <c r="AD39" s="57">
        <v>0</v>
      </c>
      <c r="AE39" s="57">
        <v>0</v>
      </c>
      <c r="AF39" s="57">
        <v>0</v>
      </c>
      <c r="AG39" s="57">
        <v>0</v>
      </c>
      <c r="AH39" s="313">
        <v>1</v>
      </c>
      <c r="AI39" s="314"/>
      <c r="AJ39" s="314"/>
    </row>
    <row r="40" spans="1:36" s="4" customFormat="1" ht="10.5">
      <c r="A40" s="9"/>
      <c r="B40" s="9">
        <v>2</v>
      </c>
      <c r="C40" s="10" t="s">
        <v>125</v>
      </c>
      <c r="D40" s="57">
        <v>7</v>
      </c>
      <c r="E40" s="57">
        <v>172</v>
      </c>
      <c r="F40" s="57">
        <v>251</v>
      </c>
      <c r="G40" s="58">
        <v>0</v>
      </c>
      <c r="H40" s="58">
        <v>0</v>
      </c>
      <c r="I40" s="58">
        <v>0</v>
      </c>
      <c r="J40" s="58">
        <v>0</v>
      </c>
      <c r="K40" s="58">
        <v>0</v>
      </c>
      <c r="L40" s="58">
        <v>0</v>
      </c>
      <c r="M40" s="58">
        <v>0</v>
      </c>
      <c r="N40" s="58">
        <v>0</v>
      </c>
      <c r="O40" s="58">
        <v>0</v>
      </c>
      <c r="P40" s="58">
        <v>0</v>
      </c>
      <c r="Q40" s="58">
        <v>0</v>
      </c>
      <c r="R40" s="58">
        <v>0</v>
      </c>
      <c r="S40" s="58">
        <v>0</v>
      </c>
      <c r="T40" s="58">
        <v>0</v>
      </c>
      <c r="U40" s="58">
        <v>0</v>
      </c>
      <c r="V40" s="18">
        <v>7</v>
      </c>
      <c r="W40" s="18">
        <v>172</v>
      </c>
      <c r="X40" s="18">
        <v>251</v>
      </c>
      <c r="Y40" s="58">
        <v>0</v>
      </c>
      <c r="Z40" s="58">
        <v>0</v>
      </c>
      <c r="AA40" s="58">
        <v>0</v>
      </c>
      <c r="AB40" s="57">
        <v>0</v>
      </c>
      <c r="AC40" s="57">
        <v>0</v>
      </c>
      <c r="AD40" s="57">
        <v>0</v>
      </c>
      <c r="AE40" s="57">
        <v>0</v>
      </c>
      <c r="AF40" s="57">
        <v>0</v>
      </c>
      <c r="AG40" s="57">
        <v>0</v>
      </c>
      <c r="AH40" s="313">
        <v>2</v>
      </c>
      <c r="AI40" s="314"/>
      <c r="AJ40" s="314"/>
    </row>
    <row r="41" spans="1:36" s="4" customFormat="1" ht="6" customHeight="1">
      <c r="A41" s="8"/>
      <c r="B41" s="8"/>
      <c r="C41" s="11"/>
      <c r="D41" s="48"/>
      <c r="E41" s="48"/>
      <c r="F41" s="48"/>
      <c r="G41" s="17"/>
      <c r="H41" s="17"/>
      <c r="I41" s="17"/>
      <c r="J41" s="17"/>
      <c r="K41" s="17"/>
      <c r="L41" s="17"/>
      <c r="M41" s="17"/>
      <c r="N41" s="17"/>
      <c r="O41" s="17"/>
      <c r="P41" s="17"/>
      <c r="Q41" s="17"/>
      <c r="R41" s="17"/>
      <c r="S41" s="17"/>
      <c r="T41" s="17"/>
      <c r="U41" s="17"/>
      <c r="V41" s="48"/>
      <c r="W41" s="48"/>
      <c r="X41" s="48"/>
      <c r="Y41" s="17"/>
      <c r="Z41" s="17"/>
      <c r="AA41" s="17"/>
      <c r="AB41" s="17"/>
      <c r="AC41" s="17"/>
      <c r="AD41" s="17"/>
      <c r="AE41" s="17"/>
      <c r="AF41" s="17"/>
      <c r="AG41" s="41"/>
      <c r="AH41" s="39"/>
      <c r="AI41" s="39"/>
      <c r="AJ41" s="39"/>
    </row>
    <row r="42" spans="1:36" s="4" customFormat="1" ht="10.5">
      <c r="A42" s="4" t="s">
        <v>94</v>
      </c>
    </row>
    <row r="43" spans="1:36" ht="10.5" customHeight="1">
      <c r="A43" s="4"/>
    </row>
  </sheetData>
  <mergeCells count="57">
    <mergeCell ref="A38:C38"/>
    <mergeCell ref="A14:C14"/>
    <mergeCell ref="A15:C15"/>
    <mergeCell ref="A23:C23"/>
    <mergeCell ref="A29:C29"/>
    <mergeCell ref="A35:C35"/>
    <mergeCell ref="A17:C17"/>
    <mergeCell ref="A7:C7"/>
    <mergeCell ref="A8:C8"/>
    <mergeCell ref="A9:C9"/>
    <mergeCell ref="A11:C11"/>
    <mergeCell ref="M7:O8"/>
    <mergeCell ref="D7:F8"/>
    <mergeCell ref="G7:I8"/>
    <mergeCell ref="J7:L8"/>
    <mergeCell ref="P7:R8"/>
    <mergeCell ref="S7:U8"/>
    <mergeCell ref="V7:X8"/>
    <mergeCell ref="Y8:AA8"/>
    <mergeCell ref="Y7:AG7"/>
    <mergeCell ref="AB8:AD8"/>
    <mergeCell ref="AE8:AG8"/>
    <mergeCell ref="AH38:AJ38"/>
    <mergeCell ref="AH19:AJ19"/>
    <mergeCell ref="AH20:AJ20"/>
    <mergeCell ref="AH34:AJ34"/>
    <mergeCell ref="AH35:AJ35"/>
    <mergeCell ref="AH36:AJ36"/>
    <mergeCell ref="AH29:AJ29"/>
    <mergeCell ref="AH22:AJ22"/>
    <mergeCell ref="AH23:AJ23"/>
    <mergeCell ref="AH21:AJ21"/>
    <mergeCell ref="AH32:AJ32"/>
    <mergeCell ref="AH24:AJ24"/>
    <mergeCell ref="AH25:AJ25"/>
    <mergeCell ref="AH7:AJ7"/>
    <mergeCell ref="AH18:AJ18"/>
    <mergeCell ref="AH9:AJ9"/>
    <mergeCell ref="AH17:AJ17"/>
    <mergeCell ref="AH14:AJ14"/>
    <mergeCell ref="AH15:AJ15"/>
    <mergeCell ref="AH40:AJ40"/>
    <mergeCell ref="AG6:AJ6"/>
    <mergeCell ref="A12:C12"/>
    <mergeCell ref="A13:C13"/>
    <mergeCell ref="AH11:AJ11"/>
    <mergeCell ref="AH12:AJ12"/>
    <mergeCell ref="AH13:AJ13"/>
    <mergeCell ref="AH8:AJ8"/>
    <mergeCell ref="AH39:AJ39"/>
    <mergeCell ref="AH37:AJ37"/>
    <mergeCell ref="AH26:AJ26"/>
    <mergeCell ref="AH28:AJ28"/>
    <mergeCell ref="AH27:AJ27"/>
    <mergeCell ref="AH33:AJ33"/>
    <mergeCell ref="AH30:AJ30"/>
    <mergeCell ref="AH31:AJ31"/>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J44"/>
  <sheetViews>
    <sheetView zoomScaleNormal="100" zoomScaleSheetLayoutView="100" workbookViewId="0"/>
  </sheetViews>
  <sheetFormatPr defaultRowHeight="13.5"/>
  <cols>
    <col min="1" max="1" width="1.625" style="3" customWidth="1"/>
    <col min="2" max="2" width="2.625" style="3" customWidth="1"/>
    <col min="3" max="3" width="12.125" style="3" customWidth="1"/>
    <col min="4" max="4" width="6.375" style="3" customWidth="1"/>
    <col min="5" max="5" width="7.375" style="3" customWidth="1"/>
    <col min="6" max="6" width="8.125" style="3" customWidth="1"/>
    <col min="7" max="7" width="3.625" style="3" customWidth="1"/>
    <col min="8" max="8" width="6" style="3" customWidth="1"/>
    <col min="9" max="9" width="7.375" style="3" customWidth="1"/>
    <col min="10" max="10" width="3.625" style="3" customWidth="1"/>
    <col min="11" max="11" width="6" style="3" customWidth="1"/>
    <col min="12" max="12" width="7.375" style="3" customWidth="1"/>
    <col min="13" max="13" width="3.625" style="3" customWidth="1"/>
    <col min="14" max="14" width="6" style="3" customWidth="1"/>
    <col min="15" max="15" width="7.375" style="3" customWidth="1"/>
    <col min="16" max="16" width="3.875" style="3" customWidth="1"/>
    <col min="17" max="17" width="5" style="3" customWidth="1"/>
    <col min="18" max="18" width="6.5" style="3" customWidth="1"/>
    <col min="19" max="19" width="3.125" style="3" customWidth="1"/>
    <col min="20" max="20" width="5" style="3" customWidth="1"/>
    <col min="21" max="21" width="6.5" style="3" customWidth="1"/>
    <col min="22" max="22" width="5.25" style="3" customWidth="1"/>
    <col min="23" max="23" width="6.125" style="3" customWidth="1"/>
    <col min="24" max="24" width="6.875" style="3" customWidth="1"/>
    <col min="25" max="26" width="2.75" style="3" customWidth="1"/>
    <col min="27" max="27" width="3.375" style="3" customWidth="1"/>
    <col min="28" max="28" width="3.25" style="3" customWidth="1"/>
    <col min="29" max="29" width="3.5" style="3" customWidth="1"/>
    <col min="30" max="30" width="5.5" style="3" customWidth="1"/>
    <col min="31" max="31" width="3.125" style="3" customWidth="1"/>
    <col min="32" max="33" width="4.125" style="3" customWidth="1"/>
    <col min="34" max="34" width="1.625" style="3" customWidth="1"/>
    <col min="35" max="35" width="2.625" style="3" customWidth="1"/>
    <col min="36" max="36" width="4.25" style="3" customWidth="1"/>
    <col min="37" max="16384" width="9" style="3"/>
  </cols>
  <sheetData>
    <row r="1" spans="1:36" ht="13.5" customHeight="1"/>
    <row r="2" spans="1:36" ht="13.5" customHeight="1">
      <c r="A2" s="55" t="s">
        <v>124</v>
      </c>
      <c r="B2" s="59"/>
      <c r="C2" s="59"/>
      <c r="D2" s="59"/>
      <c r="L2" s="54"/>
      <c r="M2" s="54"/>
      <c r="N2" s="54"/>
      <c r="O2" s="54"/>
      <c r="P2" s="2"/>
      <c r="Q2" s="2"/>
      <c r="R2" s="2"/>
      <c r="S2" s="2"/>
      <c r="T2" s="2"/>
    </row>
    <row r="3" spans="1:36" s="4" customFormat="1" ht="10.5" customHeight="1"/>
    <row r="4" spans="1:36" s="4" customFormat="1" ht="10.5" customHeight="1">
      <c r="A4" s="4" t="s">
        <v>123</v>
      </c>
      <c r="AD4" s="1"/>
    </row>
    <row r="5" spans="1:36" s="4" customFormat="1" ht="10.5" customHeight="1">
      <c r="AD5" s="1"/>
    </row>
    <row r="6" spans="1:36" s="4" customFormat="1" ht="10.5" customHeight="1">
      <c r="A6" s="7" t="s">
        <v>17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318" t="s">
        <v>13</v>
      </c>
      <c r="AH6" s="318"/>
      <c r="AI6" s="318"/>
      <c r="AJ6" s="318"/>
    </row>
    <row r="7" spans="1:36" s="4" customFormat="1" ht="12" customHeight="1">
      <c r="A7" s="297" t="s">
        <v>74</v>
      </c>
      <c r="B7" s="297"/>
      <c r="C7" s="298"/>
      <c r="D7" s="293" t="s">
        <v>5</v>
      </c>
      <c r="E7" s="293"/>
      <c r="F7" s="293"/>
      <c r="G7" s="293" t="s">
        <v>122</v>
      </c>
      <c r="H7" s="293"/>
      <c r="I7" s="293"/>
      <c r="J7" s="293" t="s">
        <v>19</v>
      </c>
      <c r="K7" s="293"/>
      <c r="L7" s="293"/>
      <c r="M7" s="301" t="s">
        <v>6</v>
      </c>
      <c r="N7" s="297"/>
      <c r="O7" s="298"/>
      <c r="P7" s="297" t="s">
        <v>7</v>
      </c>
      <c r="Q7" s="297"/>
      <c r="R7" s="297"/>
      <c r="S7" s="293" t="s">
        <v>8</v>
      </c>
      <c r="T7" s="293"/>
      <c r="U7" s="293"/>
      <c r="V7" s="293" t="s">
        <v>9</v>
      </c>
      <c r="W7" s="293"/>
      <c r="X7" s="293"/>
      <c r="Y7" s="308" t="s">
        <v>10</v>
      </c>
      <c r="Z7" s="309"/>
      <c r="AA7" s="309"/>
      <c r="AB7" s="309"/>
      <c r="AC7" s="309"/>
      <c r="AD7" s="309"/>
      <c r="AE7" s="309"/>
      <c r="AF7" s="309"/>
      <c r="AG7" s="310"/>
      <c r="AH7" s="321" t="s">
        <v>74</v>
      </c>
      <c r="AI7" s="321"/>
      <c r="AJ7" s="321"/>
    </row>
    <row r="8" spans="1:36" s="4" customFormat="1" ht="12" customHeight="1">
      <c r="A8" s="299" t="s">
        <v>72</v>
      </c>
      <c r="B8" s="299"/>
      <c r="C8" s="300"/>
      <c r="D8" s="293"/>
      <c r="E8" s="293"/>
      <c r="F8" s="293"/>
      <c r="G8" s="293"/>
      <c r="H8" s="293"/>
      <c r="I8" s="293"/>
      <c r="J8" s="293"/>
      <c r="K8" s="293"/>
      <c r="L8" s="293"/>
      <c r="M8" s="302"/>
      <c r="N8" s="303"/>
      <c r="O8" s="304"/>
      <c r="P8" s="303"/>
      <c r="Q8" s="303"/>
      <c r="R8" s="303"/>
      <c r="S8" s="293"/>
      <c r="T8" s="293"/>
      <c r="U8" s="293"/>
      <c r="V8" s="293"/>
      <c r="W8" s="293"/>
      <c r="X8" s="293"/>
      <c r="Y8" s="307" t="s">
        <v>7</v>
      </c>
      <c r="Z8" s="307"/>
      <c r="AA8" s="307"/>
      <c r="AB8" s="307" t="s">
        <v>14</v>
      </c>
      <c r="AC8" s="307"/>
      <c r="AD8" s="307"/>
      <c r="AE8" s="311" t="s">
        <v>15</v>
      </c>
      <c r="AF8" s="311"/>
      <c r="AG8" s="311"/>
      <c r="AH8" s="321" t="s">
        <v>72</v>
      </c>
      <c r="AI8" s="321"/>
      <c r="AJ8" s="321"/>
    </row>
    <row r="9" spans="1:36" s="4" customFormat="1" ht="12" customHeight="1">
      <c r="A9" s="303" t="s">
        <v>11</v>
      </c>
      <c r="B9" s="303"/>
      <c r="C9" s="304"/>
      <c r="D9" s="50" t="s">
        <v>0</v>
      </c>
      <c r="E9" s="50" t="s">
        <v>11</v>
      </c>
      <c r="F9" s="50" t="s">
        <v>12</v>
      </c>
      <c r="G9" s="50" t="s">
        <v>0</v>
      </c>
      <c r="H9" s="50" t="s">
        <v>11</v>
      </c>
      <c r="I9" s="50" t="s">
        <v>12</v>
      </c>
      <c r="J9" s="50" t="s">
        <v>0</v>
      </c>
      <c r="K9" s="50" t="s">
        <v>11</v>
      </c>
      <c r="L9" s="50" t="s">
        <v>12</v>
      </c>
      <c r="M9" s="50" t="s">
        <v>0</v>
      </c>
      <c r="N9" s="50" t="s">
        <v>11</v>
      </c>
      <c r="O9" s="50" t="s">
        <v>12</v>
      </c>
      <c r="P9" s="52" t="s">
        <v>0</v>
      </c>
      <c r="Q9" s="50" t="s">
        <v>11</v>
      </c>
      <c r="R9" s="51" t="s">
        <v>12</v>
      </c>
      <c r="S9" s="50" t="s">
        <v>0</v>
      </c>
      <c r="T9" s="50" t="s">
        <v>11</v>
      </c>
      <c r="U9" s="50" t="s">
        <v>12</v>
      </c>
      <c r="V9" s="50" t="s">
        <v>0</v>
      </c>
      <c r="W9" s="50" t="s">
        <v>11</v>
      </c>
      <c r="X9" s="50" t="s">
        <v>12</v>
      </c>
      <c r="Y9" s="15" t="s">
        <v>0</v>
      </c>
      <c r="Z9" s="15" t="s">
        <v>11</v>
      </c>
      <c r="AA9" s="15" t="s">
        <v>12</v>
      </c>
      <c r="AB9" s="15" t="s">
        <v>0</v>
      </c>
      <c r="AC9" s="15" t="s">
        <v>11</v>
      </c>
      <c r="AD9" s="15" t="s">
        <v>12</v>
      </c>
      <c r="AE9" s="15" t="s">
        <v>0</v>
      </c>
      <c r="AF9" s="15" t="s">
        <v>11</v>
      </c>
      <c r="AG9" s="15" t="s">
        <v>12</v>
      </c>
      <c r="AH9" s="303" t="s">
        <v>11</v>
      </c>
      <c r="AI9" s="303"/>
      <c r="AJ9" s="303"/>
    </row>
    <row r="10" spans="1:36" s="4" customFormat="1" ht="6" customHeight="1">
      <c r="A10" s="9"/>
      <c r="B10" s="9"/>
      <c r="C10" s="10"/>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56"/>
      <c r="AI10" s="38"/>
      <c r="AJ10" s="38"/>
    </row>
    <row r="11" spans="1:36" s="4" customFormat="1" ht="10.5" customHeight="1">
      <c r="A11" s="305" t="s">
        <v>121</v>
      </c>
      <c r="B11" s="305"/>
      <c r="C11" s="306"/>
      <c r="D11" s="16">
        <v>2821</v>
      </c>
      <c r="E11" s="16">
        <v>36586</v>
      </c>
      <c r="F11" s="16">
        <v>360882</v>
      </c>
      <c r="G11" s="16">
        <v>70</v>
      </c>
      <c r="H11" s="16">
        <v>4543</v>
      </c>
      <c r="I11" s="16">
        <v>83701</v>
      </c>
      <c r="J11" s="16">
        <v>129</v>
      </c>
      <c r="K11" s="16">
        <v>2475</v>
      </c>
      <c r="L11" s="16">
        <v>24490</v>
      </c>
      <c r="M11" s="16">
        <v>185</v>
      </c>
      <c r="N11" s="16">
        <v>4080</v>
      </c>
      <c r="O11" s="16">
        <v>43758</v>
      </c>
      <c r="P11" s="18">
        <v>318</v>
      </c>
      <c r="Q11" s="18">
        <v>5481</v>
      </c>
      <c r="R11" s="18">
        <v>58025</v>
      </c>
      <c r="S11" s="18">
        <v>35</v>
      </c>
      <c r="T11" s="18">
        <v>1248</v>
      </c>
      <c r="U11" s="18">
        <v>21962</v>
      </c>
      <c r="V11" s="18">
        <v>2049</v>
      </c>
      <c r="W11" s="18">
        <v>18159</v>
      </c>
      <c r="X11" s="18">
        <v>125619</v>
      </c>
      <c r="Y11" s="18">
        <v>5</v>
      </c>
      <c r="Z11" s="18">
        <v>72</v>
      </c>
      <c r="AA11" s="18">
        <v>215</v>
      </c>
      <c r="AB11" s="18">
        <v>24</v>
      </c>
      <c r="AC11" s="18">
        <v>498</v>
      </c>
      <c r="AD11" s="18">
        <v>3038</v>
      </c>
      <c r="AE11" s="18">
        <v>6</v>
      </c>
      <c r="AF11" s="18">
        <v>30</v>
      </c>
      <c r="AG11" s="18">
        <v>74</v>
      </c>
      <c r="AH11" s="319" t="s">
        <v>121</v>
      </c>
      <c r="AI11" s="305"/>
      <c r="AJ11" s="305"/>
    </row>
    <row r="12" spans="1:36" s="4" customFormat="1" ht="10.5" customHeight="1">
      <c r="A12" s="288" t="s">
        <v>98</v>
      </c>
      <c r="B12" s="288"/>
      <c r="C12" s="296"/>
      <c r="D12" s="16">
        <v>2841</v>
      </c>
      <c r="E12" s="16">
        <v>37139</v>
      </c>
      <c r="F12" s="16">
        <v>371987</v>
      </c>
      <c r="G12" s="16">
        <v>75</v>
      </c>
      <c r="H12" s="16">
        <v>5015</v>
      </c>
      <c r="I12" s="16">
        <v>94223</v>
      </c>
      <c r="J12" s="16">
        <v>129</v>
      </c>
      <c r="K12" s="16">
        <v>2476</v>
      </c>
      <c r="L12" s="16">
        <v>24491</v>
      </c>
      <c r="M12" s="16">
        <v>185</v>
      </c>
      <c r="N12" s="16">
        <v>4080</v>
      </c>
      <c r="O12" s="16">
        <v>43759</v>
      </c>
      <c r="P12" s="18">
        <v>318</v>
      </c>
      <c r="Q12" s="18">
        <v>5481</v>
      </c>
      <c r="R12" s="18">
        <v>58025</v>
      </c>
      <c r="S12" s="18">
        <v>35</v>
      </c>
      <c r="T12" s="18">
        <v>1248</v>
      </c>
      <c r="U12" s="18">
        <v>21962</v>
      </c>
      <c r="V12" s="18">
        <v>2063</v>
      </c>
      <c r="W12" s="18">
        <v>18198</v>
      </c>
      <c r="X12" s="18">
        <v>126080</v>
      </c>
      <c r="Y12" s="18">
        <v>5</v>
      </c>
      <c r="Z12" s="18">
        <v>72</v>
      </c>
      <c r="AA12" s="18">
        <v>215</v>
      </c>
      <c r="AB12" s="18">
        <v>25</v>
      </c>
      <c r="AC12" s="18">
        <v>539</v>
      </c>
      <c r="AD12" s="18">
        <v>3158</v>
      </c>
      <c r="AE12" s="18">
        <v>6</v>
      </c>
      <c r="AF12" s="18">
        <v>30</v>
      </c>
      <c r="AG12" s="18">
        <v>74</v>
      </c>
      <c r="AH12" s="320" t="s">
        <v>98</v>
      </c>
      <c r="AI12" s="288"/>
      <c r="AJ12" s="288"/>
    </row>
    <row r="13" spans="1:36" s="4" customFormat="1" ht="10.5" customHeight="1">
      <c r="A13" s="288" t="s">
        <v>111</v>
      </c>
      <c r="B13" s="288"/>
      <c r="C13" s="296"/>
      <c r="D13" s="16">
        <v>2842</v>
      </c>
      <c r="E13" s="16">
        <v>37215</v>
      </c>
      <c r="F13" s="16">
        <v>374323</v>
      </c>
      <c r="G13" s="16">
        <v>75</v>
      </c>
      <c r="H13" s="16">
        <v>5015</v>
      </c>
      <c r="I13" s="16">
        <v>94223</v>
      </c>
      <c r="J13" s="16">
        <v>129</v>
      </c>
      <c r="K13" s="16">
        <v>2476</v>
      </c>
      <c r="L13" s="16">
        <v>24708</v>
      </c>
      <c r="M13" s="16">
        <v>185</v>
      </c>
      <c r="N13" s="16">
        <v>4095</v>
      </c>
      <c r="O13" s="16">
        <v>44536</v>
      </c>
      <c r="P13" s="18">
        <v>318</v>
      </c>
      <c r="Q13" s="18">
        <v>5490</v>
      </c>
      <c r="R13" s="18">
        <v>59302</v>
      </c>
      <c r="S13" s="18">
        <v>35</v>
      </c>
      <c r="T13" s="18">
        <v>1248</v>
      </c>
      <c r="U13" s="18">
        <v>21962</v>
      </c>
      <c r="V13" s="18">
        <v>2065</v>
      </c>
      <c r="W13" s="18">
        <v>18291</v>
      </c>
      <c r="X13" s="18">
        <v>126266</v>
      </c>
      <c r="Y13" s="18">
        <v>5</v>
      </c>
      <c r="Z13" s="18">
        <v>72</v>
      </c>
      <c r="AA13" s="18">
        <v>215</v>
      </c>
      <c r="AB13" s="18">
        <v>24</v>
      </c>
      <c r="AC13" s="18">
        <v>498</v>
      </c>
      <c r="AD13" s="18">
        <v>3037</v>
      </c>
      <c r="AE13" s="18">
        <v>6</v>
      </c>
      <c r="AF13" s="18">
        <v>30</v>
      </c>
      <c r="AG13" s="18">
        <v>74</v>
      </c>
      <c r="AH13" s="320" t="s">
        <v>110</v>
      </c>
      <c r="AI13" s="288"/>
      <c r="AJ13" s="288"/>
    </row>
    <row r="14" spans="1:36" s="4" customFormat="1" ht="10.5" customHeight="1">
      <c r="A14" s="288" t="s">
        <v>120</v>
      </c>
      <c r="B14" s="288"/>
      <c r="C14" s="296"/>
      <c r="D14" s="16">
        <v>2848</v>
      </c>
      <c r="E14" s="16">
        <v>37553</v>
      </c>
      <c r="F14" s="16">
        <v>382505</v>
      </c>
      <c r="G14" s="16">
        <v>75</v>
      </c>
      <c r="H14" s="16">
        <v>5015</v>
      </c>
      <c r="I14" s="16">
        <v>94223</v>
      </c>
      <c r="J14" s="16">
        <v>129</v>
      </c>
      <c r="K14" s="16">
        <v>2475</v>
      </c>
      <c r="L14" s="16">
        <v>24708</v>
      </c>
      <c r="M14" s="16">
        <v>185</v>
      </c>
      <c r="N14" s="16">
        <v>4088</v>
      </c>
      <c r="O14" s="16">
        <v>44514</v>
      </c>
      <c r="P14" s="18">
        <v>317</v>
      </c>
      <c r="Q14" s="18">
        <v>5490</v>
      </c>
      <c r="R14" s="18">
        <v>59417</v>
      </c>
      <c r="S14" s="18">
        <v>35</v>
      </c>
      <c r="T14" s="18">
        <v>1247</v>
      </c>
      <c r="U14" s="18">
        <v>21962</v>
      </c>
      <c r="V14" s="18">
        <v>2072</v>
      </c>
      <c r="W14" s="18">
        <v>18637</v>
      </c>
      <c r="X14" s="18">
        <v>134354</v>
      </c>
      <c r="Y14" s="18">
        <v>5</v>
      </c>
      <c r="Z14" s="18">
        <v>72</v>
      </c>
      <c r="AA14" s="18">
        <v>215</v>
      </c>
      <c r="AB14" s="18">
        <v>24</v>
      </c>
      <c r="AC14" s="18">
        <v>499</v>
      </c>
      <c r="AD14" s="18">
        <v>3038</v>
      </c>
      <c r="AE14" s="18">
        <v>6</v>
      </c>
      <c r="AF14" s="18">
        <v>30</v>
      </c>
      <c r="AG14" s="18">
        <v>74</v>
      </c>
      <c r="AH14" s="320" t="s">
        <v>119</v>
      </c>
      <c r="AI14" s="288"/>
      <c r="AJ14" s="288"/>
    </row>
    <row r="15" spans="1:36" s="6" customFormat="1" ht="10.5" customHeight="1">
      <c r="A15" s="291" t="s">
        <v>118</v>
      </c>
      <c r="B15" s="291"/>
      <c r="C15" s="292"/>
      <c r="D15" s="21">
        <v>2850</v>
      </c>
      <c r="E15" s="21">
        <v>38004</v>
      </c>
      <c r="F15" s="21">
        <v>384253</v>
      </c>
      <c r="G15" s="21">
        <v>75</v>
      </c>
      <c r="H15" s="21">
        <v>5285</v>
      </c>
      <c r="I15" s="21">
        <v>94224</v>
      </c>
      <c r="J15" s="21">
        <v>132</v>
      </c>
      <c r="K15" s="21">
        <v>2671</v>
      </c>
      <c r="L15" s="21">
        <v>26363</v>
      </c>
      <c r="M15" s="21">
        <v>185</v>
      </c>
      <c r="N15" s="21">
        <v>4088</v>
      </c>
      <c r="O15" s="21">
        <v>44514</v>
      </c>
      <c r="P15" s="22">
        <v>317</v>
      </c>
      <c r="Q15" s="22">
        <v>5490</v>
      </c>
      <c r="R15" s="22">
        <v>59430</v>
      </c>
      <c r="S15" s="22">
        <v>35</v>
      </c>
      <c r="T15" s="22">
        <v>1247</v>
      </c>
      <c r="U15" s="22">
        <v>21962</v>
      </c>
      <c r="V15" s="22">
        <v>2071</v>
      </c>
      <c r="W15" s="22">
        <v>18622</v>
      </c>
      <c r="X15" s="22">
        <v>134433</v>
      </c>
      <c r="Y15" s="22">
        <v>5</v>
      </c>
      <c r="Z15" s="22">
        <v>72</v>
      </c>
      <c r="AA15" s="22">
        <v>215</v>
      </c>
      <c r="AB15" s="22">
        <v>24</v>
      </c>
      <c r="AC15" s="22">
        <v>499</v>
      </c>
      <c r="AD15" s="22">
        <v>3038</v>
      </c>
      <c r="AE15" s="22">
        <v>6</v>
      </c>
      <c r="AF15" s="22">
        <v>30</v>
      </c>
      <c r="AG15" s="22">
        <v>74</v>
      </c>
      <c r="AH15" s="312" t="s">
        <v>117</v>
      </c>
      <c r="AI15" s="291"/>
      <c r="AJ15" s="291"/>
    </row>
    <row r="16" spans="1:36" s="6" customFormat="1" ht="6" customHeight="1">
      <c r="A16" s="36"/>
      <c r="B16" s="36"/>
      <c r="C16" s="44"/>
      <c r="D16" s="21"/>
      <c r="E16" s="21"/>
      <c r="F16" s="21"/>
      <c r="G16" s="21"/>
      <c r="H16" s="21"/>
      <c r="I16" s="21"/>
      <c r="J16" s="21"/>
      <c r="K16" s="21"/>
      <c r="L16" s="21"/>
      <c r="M16" s="21"/>
      <c r="N16" s="21"/>
      <c r="O16" s="21"/>
      <c r="P16" s="22"/>
      <c r="Q16" s="22"/>
      <c r="R16" s="22"/>
      <c r="S16" s="22"/>
      <c r="T16" s="22"/>
      <c r="U16" s="22"/>
      <c r="V16" s="22"/>
      <c r="W16" s="22"/>
      <c r="X16" s="22"/>
      <c r="Y16" s="22"/>
      <c r="Z16" s="22"/>
      <c r="AA16" s="22"/>
      <c r="AB16" s="22"/>
      <c r="AC16" s="22"/>
      <c r="AD16" s="22"/>
      <c r="AE16" s="22"/>
      <c r="AF16" s="22"/>
      <c r="AG16" s="22"/>
      <c r="AH16" s="37"/>
      <c r="AI16" s="36"/>
      <c r="AJ16" s="36"/>
    </row>
    <row r="17" spans="1:36" s="5" customFormat="1" ht="10.5" customHeight="1">
      <c r="A17" s="286" t="s">
        <v>107</v>
      </c>
      <c r="B17" s="286"/>
      <c r="C17" s="287"/>
      <c r="D17" s="16"/>
      <c r="E17" s="16"/>
      <c r="F17" s="16"/>
      <c r="G17" s="16"/>
      <c r="H17" s="16"/>
      <c r="I17" s="16"/>
      <c r="J17" s="16"/>
      <c r="K17" s="16"/>
      <c r="L17" s="16"/>
      <c r="M17" s="16"/>
      <c r="N17" s="16"/>
      <c r="O17" s="16"/>
      <c r="P17" s="18"/>
      <c r="Q17" s="18"/>
      <c r="R17" s="18"/>
      <c r="S17" s="18"/>
      <c r="T17" s="18"/>
      <c r="U17" s="18"/>
      <c r="V17" s="18"/>
      <c r="W17" s="18"/>
      <c r="X17" s="18"/>
      <c r="Y17" s="18"/>
      <c r="Z17" s="18"/>
      <c r="AA17" s="18"/>
      <c r="AB17" s="18"/>
      <c r="AC17" s="18"/>
      <c r="AD17" s="18"/>
      <c r="AE17" s="18"/>
      <c r="AF17" s="18"/>
      <c r="AG17" s="42"/>
      <c r="AH17" s="315" t="s">
        <v>107</v>
      </c>
      <c r="AI17" s="286"/>
      <c r="AJ17" s="286"/>
    </row>
    <row r="18" spans="1:36" s="4" customFormat="1" ht="10.5">
      <c r="A18" s="14"/>
      <c r="B18" s="9">
        <v>1</v>
      </c>
      <c r="C18" s="10" t="s">
        <v>20</v>
      </c>
      <c r="D18" s="57">
        <v>2359</v>
      </c>
      <c r="E18" s="57">
        <v>12696</v>
      </c>
      <c r="F18" s="57">
        <v>86372</v>
      </c>
      <c r="G18" s="57">
        <v>46</v>
      </c>
      <c r="H18" s="57">
        <v>260</v>
      </c>
      <c r="I18" s="57">
        <v>4234</v>
      </c>
      <c r="J18" s="57">
        <v>86</v>
      </c>
      <c r="K18" s="57">
        <v>519</v>
      </c>
      <c r="L18" s="57">
        <v>3940</v>
      </c>
      <c r="M18" s="57">
        <v>135</v>
      </c>
      <c r="N18" s="57">
        <v>810</v>
      </c>
      <c r="O18" s="57">
        <v>6976</v>
      </c>
      <c r="P18" s="18">
        <v>250</v>
      </c>
      <c r="Q18" s="18">
        <v>1435</v>
      </c>
      <c r="R18" s="18">
        <v>11403</v>
      </c>
      <c r="S18" s="18">
        <v>26</v>
      </c>
      <c r="T18" s="18">
        <v>169</v>
      </c>
      <c r="U18" s="18">
        <v>4393</v>
      </c>
      <c r="V18" s="18">
        <v>1792</v>
      </c>
      <c r="W18" s="18">
        <v>9359</v>
      </c>
      <c r="X18" s="18">
        <v>54848</v>
      </c>
      <c r="Y18" s="18">
        <v>4</v>
      </c>
      <c r="Z18" s="18">
        <v>29</v>
      </c>
      <c r="AA18" s="18">
        <v>86</v>
      </c>
      <c r="AB18" s="18">
        <v>14</v>
      </c>
      <c r="AC18" s="18">
        <v>85</v>
      </c>
      <c r="AD18" s="18">
        <v>418</v>
      </c>
      <c r="AE18" s="18">
        <v>6</v>
      </c>
      <c r="AF18" s="18">
        <v>30</v>
      </c>
      <c r="AG18" s="18">
        <v>74</v>
      </c>
      <c r="AH18" s="313">
        <v>1</v>
      </c>
      <c r="AI18" s="314"/>
      <c r="AJ18" s="314"/>
    </row>
    <row r="19" spans="1:36" s="4" customFormat="1" ht="10.5">
      <c r="A19" s="14"/>
      <c r="B19" s="9">
        <v>2</v>
      </c>
      <c r="C19" s="10" t="s">
        <v>21</v>
      </c>
      <c r="D19" s="57">
        <v>283</v>
      </c>
      <c r="E19" s="57">
        <v>5557</v>
      </c>
      <c r="F19" s="57">
        <v>42612</v>
      </c>
      <c r="G19" s="57">
        <v>9</v>
      </c>
      <c r="H19" s="57">
        <v>171</v>
      </c>
      <c r="I19" s="57">
        <v>4886</v>
      </c>
      <c r="J19" s="57">
        <v>20</v>
      </c>
      <c r="K19" s="57">
        <v>424</v>
      </c>
      <c r="L19" s="57">
        <v>3341</v>
      </c>
      <c r="M19" s="57">
        <v>25</v>
      </c>
      <c r="N19" s="57">
        <v>555</v>
      </c>
      <c r="O19" s="57">
        <v>5009</v>
      </c>
      <c r="P19" s="18">
        <v>37</v>
      </c>
      <c r="Q19" s="18">
        <v>722</v>
      </c>
      <c r="R19" s="18">
        <v>6697</v>
      </c>
      <c r="S19" s="18">
        <v>4</v>
      </c>
      <c r="T19" s="18">
        <v>74</v>
      </c>
      <c r="U19" s="18">
        <v>840</v>
      </c>
      <c r="V19" s="18">
        <v>181</v>
      </c>
      <c r="W19" s="18">
        <v>3436</v>
      </c>
      <c r="X19" s="18">
        <v>20646</v>
      </c>
      <c r="Y19" s="57">
        <v>0</v>
      </c>
      <c r="Z19" s="57">
        <v>0</v>
      </c>
      <c r="AA19" s="57">
        <v>0</v>
      </c>
      <c r="AB19" s="18">
        <v>7</v>
      </c>
      <c r="AC19" s="18">
        <v>175</v>
      </c>
      <c r="AD19" s="18">
        <v>1193</v>
      </c>
      <c r="AE19" s="57">
        <v>0</v>
      </c>
      <c r="AF19" s="57">
        <v>0</v>
      </c>
      <c r="AG19" s="57">
        <v>0</v>
      </c>
      <c r="AH19" s="313">
        <v>2</v>
      </c>
      <c r="AI19" s="314"/>
      <c r="AJ19" s="314"/>
    </row>
    <row r="20" spans="1:36" s="4" customFormat="1" ht="10.5">
      <c r="A20" s="14"/>
      <c r="B20" s="9">
        <v>3</v>
      </c>
      <c r="C20" s="10" t="s">
        <v>116</v>
      </c>
      <c r="D20" s="57">
        <v>92</v>
      </c>
      <c r="E20" s="57">
        <v>3517</v>
      </c>
      <c r="F20" s="57">
        <v>34246</v>
      </c>
      <c r="G20" s="57">
        <v>4</v>
      </c>
      <c r="H20" s="57">
        <v>176</v>
      </c>
      <c r="I20" s="57">
        <v>2397</v>
      </c>
      <c r="J20" s="57">
        <v>9</v>
      </c>
      <c r="K20" s="57">
        <v>344</v>
      </c>
      <c r="L20" s="57">
        <v>3590</v>
      </c>
      <c r="M20" s="57">
        <v>13</v>
      </c>
      <c r="N20" s="57">
        <v>498</v>
      </c>
      <c r="O20" s="57">
        <v>4992</v>
      </c>
      <c r="P20" s="18">
        <v>14</v>
      </c>
      <c r="Q20" s="18">
        <v>584</v>
      </c>
      <c r="R20" s="18">
        <v>7200</v>
      </c>
      <c r="S20" s="57">
        <v>0</v>
      </c>
      <c r="T20" s="57">
        <v>0</v>
      </c>
      <c r="U20" s="57">
        <v>0</v>
      </c>
      <c r="V20" s="18">
        <v>50</v>
      </c>
      <c r="W20" s="18">
        <v>1842</v>
      </c>
      <c r="X20" s="18">
        <v>15819</v>
      </c>
      <c r="Y20" s="18">
        <v>1</v>
      </c>
      <c r="Z20" s="18">
        <v>43</v>
      </c>
      <c r="AA20" s="18">
        <v>129</v>
      </c>
      <c r="AB20" s="18">
        <v>1</v>
      </c>
      <c r="AC20" s="18">
        <v>30</v>
      </c>
      <c r="AD20" s="18">
        <v>119</v>
      </c>
      <c r="AE20" s="57">
        <v>0</v>
      </c>
      <c r="AF20" s="57">
        <v>0</v>
      </c>
      <c r="AG20" s="57">
        <v>0</v>
      </c>
      <c r="AH20" s="313">
        <v>3</v>
      </c>
      <c r="AI20" s="314"/>
      <c r="AJ20" s="314"/>
    </row>
    <row r="21" spans="1:36" s="4" customFormat="1" ht="10.5">
      <c r="A21" s="14"/>
      <c r="B21" s="9">
        <v>4</v>
      </c>
      <c r="C21" s="10" t="s">
        <v>115</v>
      </c>
      <c r="D21" s="57">
        <v>72</v>
      </c>
      <c r="E21" s="57">
        <v>4877</v>
      </c>
      <c r="F21" s="57">
        <v>55230</v>
      </c>
      <c r="G21" s="57">
        <v>4</v>
      </c>
      <c r="H21" s="57">
        <v>287</v>
      </c>
      <c r="I21" s="57">
        <v>4728</v>
      </c>
      <c r="J21" s="57">
        <v>14</v>
      </c>
      <c r="K21" s="57">
        <v>930</v>
      </c>
      <c r="L21" s="57">
        <v>11323</v>
      </c>
      <c r="M21" s="57">
        <v>6</v>
      </c>
      <c r="N21" s="57">
        <v>383</v>
      </c>
      <c r="O21" s="57">
        <v>6323</v>
      </c>
      <c r="P21" s="18">
        <v>7</v>
      </c>
      <c r="Q21" s="18">
        <v>516</v>
      </c>
      <c r="R21" s="18">
        <v>4972</v>
      </c>
      <c r="S21" s="18">
        <v>3</v>
      </c>
      <c r="T21" s="18">
        <v>214</v>
      </c>
      <c r="U21" s="18">
        <v>4094</v>
      </c>
      <c r="V21" s="18">
        <v>37</v>
      </c>
      <c r="W21" s="18">
        <v>2485</v>
      </c>
      <c r="X21" s="18">
        <v>23394</v>
      </c>
      <c r="Y21" s="57">
        <v>0</v>
      </c>
      <c r="Z21" s="57">
        <v>0</v>
      </c>
      <c r="AA21" s="57">
        <v>0</v>
      </c>
      <c r="AB21" s="18">
        <v>1</v>
      </c>
      <c r="AC21" s="18">
        <v>62</v>
      </c>
      <c r="AD21" s="18">
        <v>396</v>
      </c>
      <c r="AE21" s="57">
        <v>0</v>
      </c>
      <c r="AF21" s="57">
        <v>0</v>
      </c>
      <c r="AG21" s="57">
        <v>0</v>
      </c>
      <c r="AH21" s="313">
        <v>4</v>
      </c>
      <c r="AI21" s="314"/>
      <c r="AJ21" s="314"/>
    </row>
    <row r="22" spans="1:36" s="4" customFormat="1" ht="10.5">
      <c r="A22" s="14"/>
      <c r="B22" s="9">
        <v>5</v>
      </c>
      <c r="C22" s="10" t="s">
        <v>22</v>
      </c>
      <c r="D22" s="57">
        <v>44</v>
      </c>
      <c r="E22" s="57">
        <v>11357</v>
      </c>
      <c r="F22" s="57">
        <v>165793</v>
      </c>
      <c r="G22" s="57">
        <v>12</v>
      </c>
      <c r="H22" s="57">
        <v>4391</v>
      </c>
      <c r="I22" s="57">
        <v>77979</v>
      </c>
      <c r="J22" s="57">
        <v>3</v>
      </c>
      <c r="K22" s="57">
        <v>454</v>
      </c>
      <c r="L22" s="57">
        <v>4169</v>
      </c>
      <c r="M22" s="57">
        <v>6</v>
      </c>
      <c r="N22" s="57">
        <v>1842</v>
      </c>
      <c r="O22" s="57">
        <v>21214</v>
      </c>
      <c r="P22" s="18">
        <v>9</v>
      </c>
      <c r="Q22" s="18">
        <v>2233</v>
      </c>
      <c r="R22" s="18">
        <v>29158</v>
      </c>
      <c r="S22" s="18">
        <v>2</v>
      </c>
      <c r="T22" s="18">
        <v>790</v>
      </c>
      <c r="U22" s="18">
        <v>12635</v>
      </c>
      <c r="V22" s="18">
        <v>11</v>
      </c>
      <c r="W22" s="18">
        <v>1500</v>
      </c>
      <c r="X22" s="18">
        <v>19726</v>
      </c>
      <c r="Y22" s="57">
        <v>0</v>
      </c>
      <c r="Z22" s="57">
        <v>0</v>
      </c>
      <c r="AA22" s="57">
        <v>0</v>
      </c>
      <c r="AB22" s="18">
        <v>1</v>
      </c>
      <c r="AC22" s="18">
        <v>147</v>
      </c>
      <c r="AD22" s="18">
        <v>912</v>
      </c>
      <c r="AE22" s="57">
        <v>0</v>
      </c>
      <c r="AF22" s="57">
        <v>0</v>
      </c>
      <c r="AG22" s="57">
        <v>0</v>
      </c>
      <c r="AH22" s="313">
        <v>5</v>
      </c>
      <c r="AI22" s="314"/>
      <c r="AJ22" s="314"/>
    </row>
    <row r="23" spans="1:36" s="4" customFormat="1" ht="10.5" customHeight="1">
      <c r="A23" s="286" t="s">
        <v>1</v>
      </c>
      <c r="B23" s="286"/>
      <c r="C23" s="287"/>
      <c r="D23" s="57"/>
      <c r="E23" s="57"/>
      <c r="F23" s="57"/>
      <c r="G23" s="57"/>
      <c r="H23" s="57"/>
      <c r="I23" s="57"/>
      <c r="J23" s="57"/>
      <c r="K23" s="57"/>
      <c r="L23" s="57"/>
      <c r="M23" s="57"/>
      <c r="N23" s="57"/>
      <c r="O23" s="57"/>
      <c r="P23" s="18"/>
      <c r="Q23" s="18"/>
      <c r="R23" s="18"/>
      <c r="S23" s="18"/>
      <c r="T23" s="18"/>
      <c r="U23" s="18"/>
      <c r="V23" s="18"/>
      <c r="W23" s="18"/>
      <c r="X23" s="18"/>
      <c r="Y23" s="18"/>
      <c r="Z23" s="18"/>
      <c r="AA23" s="18"/>
      <c r="AB23" s="18"/>
      <c r="AC23" s="18"/>
      <c r="AD23" s="18"/>
      <c r="AE23" s="18"/>
      <c r="AF23" s="18"/>
      <c r="AG23" s="42"/>
      <c r="AH23" s="315" t="s">
        <v>1</v>
      </c>
      <c r="AI23" s="286"/>
      <c r="AJ23" s="286"/>
    </row>
    <row r="24" spans="1:36" s="4" customFormat="1" ht="10.5">
      <c r="A24" s="9"/>
      <c r="B24" s="9">
        <v>1</v>
      </c>
      <c r="C24" s="10" t="s">
        <v>20</v>
      </c>
      <c r="D24" s="57">
        <v>203</v>
      </c>
      <c r="E24" s="57">
        <v>1635</v>
      </c>
      <c r="F24" s="57">
        <v>10509</v>
      </c>
      <c r="G24" s="57">
        <v>0</v>
      </c>
      <c r="H24" s="57">
        <v>0</v>
      </c>
      <c r="I24" s="57">
        <v>0</v>
      </c>
      <c r="J24" s="57">
        <v>4</v>
      </c>
      <c r="K24" s="57">
        <v>37</v>
      </c>
      <c r="L24" s="57">
        <v>261</v>
      </c>
      <c r="M24" s="57">
        <v>5</v>
      </c>
      <c r="N24" s="57">
        <v>51</v>
      </c>
      <c r="O24" s="57">
        <v>864</v>
      </c>
      <c r="P24" s="18">
        <v>19</v>
      </c>
      <c r="Q24" s="18">
        <v>160</v>
      </c>
      <c r="R24" s="18">
        <v>2010</v>
      </c>
      <c r="S24" s="18">
        <v>7</v>
      </c>
      <c r="T24" s="18">
        <v>64</v>
      </c>
      <c r="U24" s="18">
        <v>1490</v>
      </c>
      <c r="V24" s="18">
        <v>164</v>
      </c>
      <c r="W24" s="18">
        <v>1290</v>
      </c>
      <c r="X24" s="18">
        <v>5795</v>
      </c>
      <c r="Y24" s="18">
        <v>3</v>
      </c>
      <c r="Z24" s="18">
        <v>25</v>
      </c>
      <c r="AA24" s="18">
        <v>72</v>
      </c>
      <c r="AB24" s="57">
        <v>0</v>
      </c>
      <c r="AC24" s="57">
        <v>0</v>
      </c>
      <c r="AD24" s="57">
        <v>0</v>
      </c>
      <c r="AE24" s="18">
        <v>1</v>
      </c>
      <c r="AF24" s="18">
        <v>8</v>
      </c>
      <c r="AG24" s="18">
        <v>17</v>
      </c>
      <c r="AH24" s="313">
        <v>1</v>
      </c>
      <c r="AI24" s="314"/>
      <c r="AJ24" s="314"/>
    </row>
    <row r="25" spans="1:36" s="4" customFormat="1" ht="10.5">
      <c r="A25" s="9"/>
      <c r="B25" s="9">
        <v>2</v>
      </c>
      <c r="C25" s="10" t="s">
        <v>21</v>
      </c>
      <c r="D25" s="57">
        <v>124</v>
      </c>
      <c r="E25" s="57">
        <v>2425</v>
      </c>
      <c r="F25" s="57">
        <v>19138</v>
      </c>
      <c r="G25" s="57">
        <v>3</v>
      </c>
      <c r="H25" s="57">
        <v>60</v>
      </c>
      <c r="I25" s="57">
        <v>2075</v>
      </c>
      <c r="J25" s="57">
        <v>11</v>
      </c>
      <c r="K25" s="57">
        <v>249</v>
      </c>
      <c r="L25" s="57">
        <v>1893</v>
      </c>
      <c r="M25" s="57">
        <v>17</v>
      </c>
      <c r="N25" s="57">
        <v>399</v>
      </c>
      <c r="O25" s="57">
        <v>3736</v>
      </c>
      <c r="P25" s="18">
        <v>21</v>
      </c>
      <c r="Q25" s="18">
        <v>422</v>
      </c>
      <c r="R25" s="18">
        <v>4284</v>
      </c>
      <c r="S25" s="18">
        <v>1</v>
      </c>
      <c r="T25" s="18">
        <v>17</v>
      </c>
      <c r="U25" s="18">
        <v>35</v>
      </c>
      <c r="V25" s="18">
        <v>65</v>
      </c>
      <c r="W25" s="18">
        <v>1122</v>
      </c>
      <c r="X25" s="18">
        <v>6022</v>
      </c>
      <c r="Y25" s="57">
        <v>0</v>
      </c>
      <c r="Z25" s="57">
        <v>0</v>
      </c>
      <c r="AA25" s="57">
        <v>0</v>
      </c>
      <c r="AB25" s="18">
        <v>6</v>
      </c>
      <c r="AC25" s="18">
        <v>156</v>
      </c>
      <c r="AD25" s="18">
        <v>1093</v>
      </c>
      <c r="AE25" s="57">
        <v>0</v>
      </c>
      <c r="AF25" s="57">
        <v>0</v>
      </c>
      <c r="AG25" s="57">
        <v>0</v>
      </c>
      <c r="AH25" s="313">
        <v>2</v>
      </c>
      <c r="AI25" s="314"/>
      <c r="AJ25" s="314"/>
    </row>
    <row r="26" spans="1:36" s="4" customFormat="1" ht="10.5">
      <c r="A26" s="9"/>
      <c r="B26" s="9">
        <v>3</v>
      </c>
      <c r="C26" s="10" t="s">
        <v>116</v>
      </c>
      <c r="D26" s="57">
        <v>56</v>
      </c>
      <c r="E26" s="57">
        <v>2178</v>
      </c>
      <c r="F26" s="57">
        <v>21567</v>
      </c>
      <c r="G26" s="57">
        <v>1</v>
      </c>
      <c r="H26" s="57">
        <v>35</v>
      </c>
      <c r="I26" s="57">
        <v>801</v>
      </c>
      <c r="J26" s="57">
        <v>6</v>
      </c>
      <c r="K26" s="57">
        <v>240</v>
      </c>
      <c r="L26" s="57">
        <v>2457</v>
      </c>
      <c r="M26" s="57">
        <v>9</v>
      </c>
      <c r="N26" s="57">
        <v>351</v>
      </c>
      <c r="O26" s="57">
        <v>3484</v>
      </c>
      <c r="P26" s="18">
        <v>11</v>
      </c>
      <c r="Q26" s="18">
        <v>459</v>
      </c>
      <c r="R26" s="18">
        <v>5363</v>
      </c>
      <c r="S26" s="57">
        <v>0</v>
      </c>
      <c r="T26" s="57">
        <v>0</v>
      </c>
      <c r="U26" s="57">
        <v>0</v>
      </c>
      <c r="V26" s="18">
        <v>27</v>
      </c>
      <c r="W26" s="18">
        <v>1020</v>
      </c>
      <c r="X26" s="18">
        <v>9214</v>
      </c>
      <c r="Y26" s="18">
        <v>1</v>
      </c>
      <c r="Z26" s="18">
        <v>43</v>
      </c>
      <c r="AA26" s="18">
        <v>129</v>
      </c>
      <c r="AB26" s="18">
        <v>1</v>
      </c>
      <c r="AC26" s="18">
        <v>30</v>
      </c>
      <c r="AD26" s="18">
        <v>119</v>
      </c>
      <c r="AE26" s="57">
        <v>0</v>
      </c>
      <c r="AF26" s="57">
        <v>0</v>
      </c>
      <c r="AG26" s="57">
        <v>0</v>
      </c>
      <c r="AH26" s="313">
        <v>3</v>
      </c>
      <c r="AI26" s="314"/>
      <c r="AJ26" s="314"/>
    </row>
    <row r="27" spans="1:36" s="4" customFormat="1" ht="10.5">
      <c r="A27" s="9"/>
      <c r="B27" s="9">
        <v>4</v>
      </c>
      <c r="C27" s="10" t="s">
        <v>115</v>
      </c>
      <c r="D27" s="57">
        <v>47</v>
      </c>
      <c r="E27" s="57">
        <v>3213</v>
      </c>
      <c r="F27" s="58">
        <v>42429</v>
      </c>
      <c r="G27" s="57">
        <v>2</v>
      </c>
      <c r="H27" s="57">
        <v>153</v>
      </c>
      <c r="I27" s="57">
        <v>4252</v>
      </c>
      <c r="J27" s="57">
        <v>9</v>
      </c>
      <c r="K27" s="57">
        <v>585</v>
      </c>
      <c r="L27" s="57">
        <v>7748</v>
      </c>
      <c r="M27" s="57">
        <v>6</v>
      </c>
      <c r="N27" s="57">
        <v>383</v>
      </c>
      <c r="O27" s="57">
        <v>6323</v>
      </c>
      <c r="P27" s="18">
        <v>4</v>
      </c>
      <c r="Q27" s="18">
        <v>272</v>
      </c>
      <c r="R27" s="18">
        <v>2209</v>
      </c>
      <c r="S27" s="18">
        <v>3</v>
      </c>
      <c r="T27" s="18">
        <v>214</v>
      </c>
      <c r="U27" s="18">
        <v>4094</v>
      </c>
      <c r="V27" s="18">
        <v>22</v>
      </c>
      <c r="W27" s="18">
        <v>1544</v>
      </c>
      <c r="X27" s="18">
        <v>17407</v>
      </c>
      <c r="Y27" s="57">
        <v>0</v>
      </c>
      <c r="Z27" s="57">
        <v>0</v>
      </c>
      <c r="AA27" s="57">
        <v>0</v>
      </c>
      <c r="AB27" s="18">
        <v>1</v>
      </c>
      <c r="AC27" s="18">
        <v>62</v>
      </c>
      <c r="AD27" s="18">
        <v>396</v>
      </c>
      <c r="AE27" s="57">
        <v>0</v>
      </c>
      <c r="AF27" s="57">
        <v>0</v>
      </c>
      <c r="AG27" s="57">
        <v>0</v>
      </c>
      <c r="AH27" s="313">
        <v>4</v>
      </c>
      <c r="AI27" s="314"/>
      <c r="AJ27" s="314"/>
    </row>
    <row r="28" spans="1:36" s="4" customFormat="1" ht="10.5">
      <c r="A28" s="9"/>
      <c r="B28" s="9">
        <v>5</v>
      </c>
      <c r="C28" s="10" t="s">
        <v>22</v>
      </c>
      <c r="D28" s="57">
        <v>31</v>
      </c>
      <c r="E28" s="57">
        <v>9015</v>
      </c>
      <c r="F28" s="57">
        <v>143322</v>
      </c>
      <c r="G28" s="57">
        <v>9</v>
      </c>
      <c r="H28" s="57">
        <v>4017</v>
      </c>
      <c r="I28" s="57">
        <v>74661</v>
      </c>
      <c r="J28" s="57">
        <v>2</v>
      </c>
      <c r="K28" s="57">
        <v>266</v>
      </c>
      <c r="L28" s="57">
        <v>2715</v>
      </c>
      <c r="M28" s="57">
        <v>4</v>
      </c>
      <c r="N28" s="57">
        <v>1148</v>
      </c>
      <c r="O28" s="57">
        <v>15239</v>
      </c>
      <c r="P28" s="18">
        <v>9</v>
      </c>
      <c r="Q28" s="18">
        <v>2233</v>
      </c>
      <c r="R28" s="18">
        <v>29158</v>
      </c>
      <c r="S28" s="18">
        <v>1</v>
      </c>
      <c r="T28" s="18">
        <v>476</v>
      </c>
      <c r="U28" s="18">
        <v>7611</v>
      </c>
      <c r="V28" s="18">
        <v>5</v>
      </c>
      <c r="W28" s="18">
        <v>728</v>
      </c>
      <c r="X28" s="18">
        <v>13026</v>
      </c>
      <c r="Y28" s="57">
        <v>0</v>
      </c>
      <c r="Z28" s="57">
        <v>0</v>
      </c>
      <c r="AA28" s="57">
        <v>0</v>
      </c>
      <c r="AB28" s="18">
        <v>1</v>
      </c>
      <c r="AC28" s="18">
        <v>147</v>
      </c>
      <c r="AD28" s="18">
        <v>912</v>
      </c>
      <c r="AE28" s="57">
        <v>0</v>
      </c>
      <c r="AF28" s="57">
        <v>0</v>
      </c>
      <c r="AG28" s="57">
        <v>0</v>
      </c>
      <c r="AH28" s="313">
        <v>5</v>
      </c>
      <c r="AI28" s="314"/>
      <c r="AJ28" s="314"/>
    </row>
    <row r="29" spans="1:36" s="4" customFormat="1" ht="10.5" customHeight="1">
      <c r="A29" s="286" t="s">
        <v>2</v>
      </c>
      <c r="B29" s="286"/>
      <c r="C29" s="287"/>
      <c r="D29" s="57"/>
      <c r="E29" s="57"/>
      <c r="F29" s="57"/>
      <c r="G29" s="57"/>
      <c r="H29" s="57"/>
      <c r="I29" s="57"/>
      <c r="J29" s="57"/>
      <c r="K29" s="57"/>
      <c r="L29" s="57"/>
      <c r="M29" s="57"/>
      <c r="N29" s="57"/>
      <c r="O29" s="57"/>
      <c r="P29" s="18"/>
      <c r="Q29" s="18"/>
      <c r="R29" s="18"/>
      <c r="S29" s="18"/>
      <c r="T29" s="18"/>
      <c r="U29" s="18"/>
      <c r="V29" s="18"/>
      <c r="W29" s="18"/>
      <c r="X29" s="18"/>
      <c r="Y29" s="18"/>
      <c r="Z29" s="18"/>
      <c r="AA29" s="18"/>
      <c r="AB29" s="18"/>
      <c r="AC29" s="18"/>
      <c r="AD29" s="18"/>
      <c r="AE29" s="18"/>
      <c r="AF29" s="18"/>
      <c r="AG29" s="42"/>
      <c r="AH29" s="316" t="s">
        <v>2</v>
      </c>
      <c r="AI29" s="317"/>
      <c r="AJ29" s="317"/>
    </row>
    <row r="30" spans="1:36" s="4" customFormat="1" ht="10.5">
      <c r="A30" s="9"/>
      <c r="B30" s="9">
        <v>1</v>
      </c>
      <c r="C30" s="10" t="s">
        <v>20</v>
      </c>
      <c r="D30" s="57">
        <v>2072</v>
      </c>
      <c r="E30" s="57">
        <v>10644</v>
      </c>
      <c r="F30" s="57">
        <v>74998</v>
      </c>
      <c r="G30" s="57">
        <v>46</v>
      </c>
      <c r="H30" s="57">
        <v>260</v>
      </c>
      <c r="I30" s="57">
        <v>4234</v>
      </c>
      <c r="J30" s="57">
        <v>81</v>
      </c>
      <c r="K30" s="57">
        <v>479</v>
      </c>
      <c r="L30" s="57">
        <v>3668</v>
      </c>
      <c r="M30" s="57">
        <v>127</v>
      </c>
      <c r="N30" s="57">
        <v>741</v>
      </c>
      <c r="O30" s="57">
        <v>6104</v>
      </c>
      <c r="P30" s="18">
        <v>230</v>
      </c>
      <c r="Q30" s="18">
        <v>1272</v>
      </c>
      <c r="R30" s="18">
        <v>9390</v>
      </c>
      <c r="S30" s="18">
        <v>19</v>
      </c>
      <c r="T30" s="18">
        <v>105</v>
      </c>
      <c r="U30" s="18">
        <v>2903</v>
      </c>
      <c r="V30" s="18">
        <v>1549</v>
      </c>
      <c r="W30" s="18">
        <v>7676</v>
      </c>
      <c r="X30" s="18">
        <v>48210</v>
      </c>
      <c r="Y30" s="18">
        <v>1</v>
      </c>
      <c r="Z30" s="18">
        <v>4</v>
      </c>
      <c r="AA30" s="18">
        <v>14</v>
      </c>
      <c r="AB30" s="18">
        <v>14</v>
      </c>
      <c r="AC30" s="18">
        <v>85</v>
      </c>
      <c r="AD30" s="18">
        <v>418</v>
      </c>
      <c r="AE30" s="18">
        <v>5</v>
      </c>
      <c r="AF30" s="18">
        <v>22</v>
      </c>
      <c r="AG30" s="18">
        <v>57</v>
      </c>
      <c r="AH30" s="313">
        <v>1</v>
      </c>
      <c r="AI30" s="314"/>
      <c r="AJ30" s="314"/>
    </row>
    <row r="31" spans="1:36" s="4" customFormat="1" ht="10.5">
      <c r="A31" s="9"/>
      <c r="B31" s="9">
        <v>2</v>
      </c>
      <c r="C31" s="10" t="s">
        <v>21</v>
      </c>
      <c r="D31" s="57">
        <v>151</v>
      </c>
      <c r="E31" s="57">
        <v>2943</v>
      </c>
      <c r="F31" s="57">
        <v>23119</v>
      </c>
      <c r="G31" s="57">
        <v>6</v>
      </c>
      <c r="H31" s="57">
        <v>111</v>
      </c>
      <c r="I31" s="57">
        <v>2811</v>
      </c>
      <c r="J31" s="57">
        <v>9</v>
      </c>
      <c r="K31" s="57">
        <v>175</v>
      </c>
      <c r="L31" s="57">
        <v>1448</v>
      </c>
      <c r="M31" s="57">
        <v>8</v>
      </c>
      <c r="N31" s="57">
        <v>156</v>
      </c>
      <c r="O31" s="57">
        <v>1273</v>
      </c>
      <c r="P31" s="18">
        <v>16</v>
      </c>
      <c r="Q31" s="18">
        <v>300</v>
      </c>
      <c r="R31" s="18">
        <v>2413</v>
      </c>
      <c r="S31" s="18">
        <v>3</v>
      </c>
      <c r="T31" s="18">
        <v>57</v>
      </c>
      <c r="U31" s="18">
        <v>805</v>
      </c>
      <c r="V31" s="18">
        <v>108</v>
      </c>
      <c r="W31" s="18">
        <v>2125</v>
      </c>
      <c r="X31" s="18">
        <v>14269</v>
      </c>
      <c r="Y31" s="57">
        <v>0</v>
      </c>
      <c r="Z31" s="57">
        <v>0</v>
      </c>
      <c r="AA31" s="57">
        <v>0</v>
      </c>
      <c r="AB31" s="18">
        <v>1</v>
      </c>
      <c r="AC31" s="18">
        <v>19</v>
      </c>
      <c r="AD31" s="18">
        <v>100</v>
      </c>
      <c r="AE31" s="57">
        <v>0</v>
      </c>
      <c r="AF31" s="57">
        <v>0</v>
      </c>
      <c r="AG31" s="57">
        <v>0</v>
      </c>
      <c r="AH31" s="313">
        <v>2</v>
      </c>
      <c r="AI31" s="314"/>
      <c r="AJ31" s="314"/>
    </row>
    <row r="32" spans="1:36" s="4" customFormat="1" ht="10.5">
      <c r="A32" s="9"/>
      <c r="B32" s="9">
        <v>3</v>
      </c>
      <c r="C32" s="10" t="s">
        <v>116</v>
      </c>
      <c r="D32" s="57">
        <v>36</v>
      </c>
      <c r="E32" s="57">
        <v>1339</v>
      </c>
      <c r="F32" s="57">
        <v>12679</v>
      </c>
      <c r="G32" s="57">
        <v>3</v>
      </c>
      <c r="H32" s="57">
        <v>141</v>
      </c>
      <c r="I32" s="57">
        <v>1596</v>
      </c>
      <c r="J32" s="57">
        <v>3</v>
      </c>
      <c r="K32" s="57">
        <v>104</v>
      </c>
      <c r="L32" s="57">
        <v>1133</v>
      </c>
      <c r="M32" s="57">
        <v>4</v>
      </c>
      <c r="N32" s="57">
        <v>147</v>
      </c>
      <c r="O32" s="57">
        <v>1508</v>
      </c>
      <c r="P32" s="18">
        <v>3</v>
      </c>
      <c r="Q32" s="18">
        <v>125</v>
      </c>
      <c r="R32" s="18">
        <v>1837</v>
      </c>
      <c r="S32" s="57">
        <v>0</v>
      </c>
      <c r="T32" s="57">
        <v>0</v>
      </c>
      <c r="U32" s="57">
        <v>0</v>
      </c>
      <c r="V32" s="18">
        <v>23</v>
      </c>
      <c r="W32" s="18">
        <v>822</v>
      </c>
      <c r="X32" s="18">
        <v>6605</v>
      </c>
      <c r="Y32" s="57">
        <v>0</v>
      </c>
      <c r="Z32" s="57">
        <v>0</v>
      </c>
      <c r="AA32" s="57">
        <v>0</v>
      </c>
      <c r="AB32" s="57">
        <v>0</v>
      </c>
      <c r="AC32" s="57">
        <v>0</v>
      </c>
      <c r="AD32" s="57">
        <v>0</v>
      </c>
      <c r="AE32" s="57">
        <v>0</v>
      </c>
      <c r="AF32" s="57">
        <v>0</v>
      </c>
      <c r="AG32" s="57">
        <v>0</v>
      </c>
      <c r="AH32" s="313">
        <v>3</v>
      </c>
      <c r="AI32" s="314"/>
      <c r="AJ32" s="314"/>
    </row>
    <row r="33" spans="1:36" s="4" customFormat="1" ht="10.5">
      <c r="A33" s="9"/>
      <c r="B33" s="9">
        <v>4</v>
      </c>
      <c r="C33" s="10" t="s">
        <v>115</v>
      </c>
      <c r="D33" s="57">
        <v>25</v>
      </c>
      <c r="E33" s="57">
        <v>1664</v>
      </c>
      <c r="F33" s="57">
        <v>12801</v>
      </c>
      <c r="G33" s="57">
        <v>2</v>
      </c>
      <c r="H33" s="57">
        <v>134</v>
      </c>
      <c r="I33" s="57">
        <v>476</v>
      </c>
      <c r="J33" s="57">
        <v>5</v>
      </c>
      <c r="K33" s="57">
        <v>345</v>
      </c>
      <c r="L33" s="57">
        <v>3575</v>
      </c>
      <c r="M33" s="57">
        <v>0</v>
      </c>
      <c r="N33" s="57">
        <v>0</v>
      </c>
      <c r="O33" s="57">
        <v>0</v>
      </c>
      <c r="P33" s="18">
        <v>3</v>
      </c>
      <c r="Q33" s="18">
        <v>244</v>
      </c>
      <c r="R33" s="18">
        <v>2763</v>
      </c>
      <c r="S33" s="57">
        <v>0</v>
      </c>
      <c r="T33" s="57">
        <v>0</v>
      </c>
      <c r="U33" s="57">
        <v>0</v>
      </c>
      <c r="V33" s="18">
        <v>15</v>
      </c>
      <c r="W33" s="18">
        <v>941</v>
      </c>
      <c r="X33" s="18">
        <v>5987</v>
      </c>
      <c r="Y33" s="57">
        <v>0</v>
      </c>
      <c r="Z33" s="57">
        <v>0</v>
      </c>
      <c r="AA33" s="57">
        <v>0</v>
      </c>
      <c r="AB33" s="57">
        <v>0</v>
      </c>
      <c r="AC33" s="57">
        <v>0</v>
      </c>
      <c r="AD33" s="57">
        <v>0</v>
      </c>
      <c r="AE33" s="57">
        <v>0</v>
      </c>
      <c r="AF33" s="57">
        <v>0</v>
      </c>
      <c r="AG33" s="57">
        <v>0</v>
      </c>
      <c r="AH33" s="313">
        <v>4</v>
      </c>
      <c r="AI33" s="314"/>
      <c r="AJ33" s="314"/>
    </row>
    <row r="34" spans="1:36" s="4" customFormat="1" ht="10.5">
      <c r="A34" s="9"/>
      <c r="B34" s="9">
        <v>5</v>
      </c>
      <c r="C34" s="10" t="s">
        <v>22</v>
      </c>
      <c r="D34" s="57">
        <v>13</v>
      </c>
      <c r="E34" s="57">
        <v>2342</v>
      </c>
      <c r="F34" s="57">
        <v>22471</v>
      </c>
      <c r="G34" s="57">
        <v>3</v>
      </c>
      <c r="H34" s="57">
        <v>374</v>
      </c>
      <c r="I34" s="57">
        <v>3318</v>
      </c>
      <c r="J34" s="57">
        <v>1</v>
      </c>
      <c r="K34" s="57">
        <v>188</v>
      </c>
      <c r="L34" s="57">
        <v>1454</v>
      </c>
      <c r="M34" s="57">
        <v>2</v>
      </c>
      <c r="N34" s="57">
        <v>694</v>
      </c>
      <c r="O34" s="57">
        <v>5975</v>
      </c>
      <c r="P34" s="57">
        <v>0</v>
      </c>
      <c r="Q34" s="57">
        <v>0</v>
      </c>
      <c r="R34" s="57">
        <v>0</v>
      </c>
      <c r="S34" s="18">
        <v>1</v>
      </c>
      <c r="T34" s="18">
        <v>314</v>
      </c>
      <c r="U34" s="18">
        <v>5024</v>
      </c>
      <c r="V34" s="18">
        <v>6</v>
      </c>
      <c r="W34" s="18">
        <v>772</v>
      </c>
      <c r="X34" s="18">
        <v>6700</v>
      </c>
      <c r="Y34" s="57">
        <v>0</v>
      </c>
      <c r="Z34" s="57">
        <v>0</v>
      </c>
      <c r="AA34" s="57">
        <v>0</v>
      </c>
      <c r="AB34" s="57">
        <v>0</v>
      </c>
      <c r="AC34" s="57">
        <v>0</v>
      </c>
      <c r="AD34" s="57">
        <v>0</v>
      </c>
      <c r="AE34" s="57">
        <v>0</v>
      </c>
      <c r="AF34" s="57">
        <v>0</v>
      </c>
      <c r="AG34" s="57">
        <v>0</v>
      </c>
      <c r="AH34" s="313">
        <v>5</v>
      </c>
      <c r="AI34" s="314"/>
      <c r="AJ34" s="314"/>
    </row>
    <row r="35" spans="1:36" s="4" customFormat="1" ht="10.5" customHeight="1">
      <c r="A35" s="286" t="s">
        <v>3</v>
      </c>
      <c r="B35" s="286"/>
      <c r="C35" s="287"/>
      <c r="D35" s="57"/>
      <c r="E35" s="57"/>
      <c r="F35" s="57"/>
      <c r="G35" s="57"/>
      <c r="H35" s="57"/>
      <c r="I35" s="57"/>
      <c r="J35" s="57"/>
      <c r="K35" s="57"/>
      <c r="L35" s="57"/>
      <c r="M35" s="57"/>
      <c r="N35" s="57"/>
      <c r="O35" s="57"/>
      <c r="P35" s="18"/>
      <c r="Q35" s="18"/>
      <c r="R35" s="18"/>
      <c r="S35" s="18"/>
      <c r="T35" s="18"/>
      <c r="U35" s="18"/>
      <c r="V35" s="18"/>
      <c r="W35" s="18"/>
      <c r="X35" s="18"/>
      <c r="Y35" s="18"/>
      <c r="Z35" s="18"/>
      <c r="AA35" s="18"/>
      <c r="AB35" s="18"/>
      <c r="AC35" s="18"/>
      <c r="AD35" s="18"/>
      <c r="AE35" s="18"/>
      <c r="AF35" s="18"/>
      <c r="AG35" s="42"/>
      <c r="AH35" s="315" t="s">
        <v>3</v>
      </c>
      <c r="AI35" s="286"/>
      <c r="AJ35" s="286"/>
    </row>
    <row r="36" spans="1:36" s="4" customFormat="1" ht="10.5">
      <c r="A36" s="9"/>
      <c r="B36" s="9">
        <v>1</v>
      </c>
      <c r="C36" s="10" t="s">
        <v>20</v>
      </c>
      <c r="D36" s="57">
        <v>22</v>
      </c>
      <c r="E36" s="57">
        <v>88</v>
      </c>
      <c r="F36" s="57">
        <v>307</v>
      </c>
      <c r="G36" s="57">
        <v>0</v>
      </c>
      <c r="H36" s="57">
        <v>0</v>
      </c>
      <c r="I36" s="57">
        <v>0</v>
      </c>
      <c r="J36" s="57">
        <v>0</v>
      </c>
      <c r="K36" s="57">
        <v>0</v>
      </c>
      <c r="L36" s="57">
        <v>0</v>
      </c>
      <c r="M36" s="57">
        <v>0</v>
      </c>
      <c r="N36" s="57">
        <v>0</v>
      </c>
      <c r="O36" s="57">
        <v>0</v>
      </c>
      <c r="P36" s="57">
        <v>0</v>
      </c>
      <c r="Q36" s="57">
        <v>0</v>
      </c>
      <c r="R36" s="57">
        <v>0</v>
      </c>
      <c r="S36" s="57">
        <v>0</v>
      </c>
      <c r="T36" s="57">
        <v>0</v>
      </c>
      <c r="U36" s="57">
        <v>0</v>
      </c>
      <c r="V36" s="18">
        <v>22</v>
      </c>
      <c r="W36" s="18">
        <v>88</v>
      </c>
      <c r="X36" s="18">
        <v>307</v>
      </c>
      <c r="Y36" s="57">
        <v>0</v>
      </c>
      <c r="Z36" s="57">
        <v>0</v>
      </c>
      <c r="AA36" s="57">
        <v>0</v>
      </c>
      <c r="AB36" s="57">
        <v>0</v>
      </c>
      <c r="AC36" s="57">
        <v>0</v>
      </c>
      <c r="AD36" s="57">
        <v>0</v>
      </c>
      <c r="AE36" s="57">
        <v>0</v>
      </c>
      <c r="AF36" s="57">
        <v>0</v>
      </c>
      <c r="AG36" s="57">
        <v>0</v>
      </c>
      <c r="AH36" s="313">
        <v>1</v>
      </c>
      <c r="AI36" s="314"/>
      <c r="AJ36" s="314"/>
    </row>
    <row r="37" spans="1:36" s="4" customFormat="1" ht="10.5">
      <c r="A37" s="9"/>
      <c r="B37" s="9">
        <v>2</v>
      </c>
      <c r="C37" s="10" t="s">
        <v>23</v>
      </c>
      <c r="D37" s="57">
        <v>1</v>
      </c>
      <c r="E37" s="57">
        <v>17</v>
      </c>
      <c r="F37" s="57">
        <v>104</v>
      </c>
      <c r="G37" s="57">
        <v>0</v>
      </c>
      <c r="H37" s="57">
        <v>0</v>
      </c>
      <c r="I37" s="57">
        <v>0</v>
      </c>
      <c r="J37" s="57">
        <v>0</v>
      </c>
      <c r="K37" s="57">
        <v>0</v>
      </c>
      <c r="L37" s="57">
        <v>0</v>
      </c>
      <c r="M37" s="57">
        <v>0</v>
      </c>
      <c r="N37" s="57">
        <v>0</v>
      </c>
      <c r="O37" s="57">
        <v>0</v>
      </c>
      <c r="P37" s="57">
        <v>0</v>
      </c>
      <c r="Q37" s="57">
        <v>0</v>
      </c>
      <c r="R37" s="57">
        <v>0</v>
      </c>
      <c r="S37" s="57">
        <v>0</v>
      </c>
      <c r="T37" s="57">
        <v>0</v>
      </c>
      <c r="U37" s="57">
        <v>0</v>
      </c>
      <c r="V37" s="18">
        <v>1</v>
      </c>
      <c r="W37" s="18">
        <v>17</v>
      </c>
      <c r="X37" s="18">
        <v>104</v>
      </c>
      <c r="Y37" s="57">
        <v>0</v>
      </c>
      <c r="Z37" s="57">
        <v>0</v>
      </c>
      <c r="AA37" s="57">
        <v>0</v>
      </c>
      <c r="AB37" s="57">
        <v>0</v>
      </c>
      <c r="AC37" s="57">
        <v>0</v>
      </c>
      <c r="AD37" s="57">
        <v>0</v>
      </c>
      <c r="AE37" s="57">
        <v>0</v>
      </c>
      <c r="AF37" s="57">
        <v>0</v>
      </c>
      <c r="AG37" s="57">
        <v>0</v>
      </c>
      <c r="AH37" s="313">
        <v>2</v>
      </c>
      <c r="AI37" s="314"/>
      <c r="AJ37" s="314"/>
    </row>
    <row r="38" spans="1:36" s="4" customFormat="1" ht="10.5" customHeight="1">
      <c r="A38" s="286" t="s">
        <v>4</v>
      </c>
      <c r="B38" s="286"/>
      <c r="C38" s="287"/>
      <c r="D38" s="57"/>
      <c r="E38" s="57"/>
      <c r="F38" s="57"/>
      <c r="G38" s="57"/>
      <c r="H38" s="57"/>
      <c r="I38" s="57"/>
      <c r="J38" s="57"/>
      <c r="K38" s="57"/>
      <c r="L38" s="57"/>
      <c r="M38" s="57"/>
      <c r="N38" s="57"/>
      <c r="O38" s="57"/>
      <c r="P38" s="18"/>
      <c r="Q38" s="18"/>
      <c r="R38" s="18"/>
      <c r="S38" s="18"/>
      <c r="T38" s="18"/>
      <c r="U38" s="18"/>
      <c r="V38" s="18"/>
      <c r="W38" s="18"/>
      <c r="X38" s="18"/>
      <c r="Y38" s="18"/>
      <c r="Z38" s="18"/>
      <c r="AA38" s="18"/>
      <c r="AB38" s="18"/>
      <c r="AC38" s="18"/>
      <c r="AD38" s="18"/>
      <c r="AE38" s="18"/>
      <c r="AF38" s="18"/>
      <c r="AG38" s="42"/>
      <c r="AH38" s="315" t="s">
        <v>4</v>
      </c>
      <c r="AI38" s="286"/>
      <c r="AJ38" s="286"/>
    </row>
    <row r="39" spans="1:36" s="4" customFormat="1" ht="10.5">
      <c r="A39" s="9"/>
      <c r="B39" s="9">
        <v>1</v>
      </c>
      <c r="C39" s="10" t="s">
        <v>20</v>
      </c>
      <c r="D39" s="57">
        <v>62</v>
      </c>
      <c r="E39" s="57">
        <v>329</v>
      </c>
      <c r="F39" s="57">
        <v>558</v>
      </c>
      <c r="G39" s="57">
        <v>0</v>
      </c>
      <c r="H39" s="57">
        <v>0</v>
      </c>
      <c r="I39" s="57">
        <v>0</v>
      </c>
      <c r="J39" s="57">
        <v>1</v>
      </c>
      <c r="K39" s="57">
        <v>3</v>
      </c>
      <c r="L39" s="57">
        <v>11</v>
      </c>
      <c r="M39" s="57">
        <v>3</v>
      </c>
      <c r="N39" s="57">
        <v>18</v>
      </c>
      <c r="O39" s="57">
        <v>8</v>
      </c>
      <c r="P39" s="18">
        <v>1</v>
      </c>
      <c r="Q39" s="18">
        <v>3</v>
      </c>
      <c r="R39" s="18">
        <v>3</v>
      </c>
      <c r="S39" s="57">
        <v>0</v>
      </c>
      <c r="T39" s="57">
        <v>0</v>
      </c>
      <c r="U39" s="57">
        <v>0</v>
      </c>
      <c r="V39" s="18">
        <v>57</v>
      </c>
      <c r="W39" s="18">
        <v>305</v>
      </c>
      <c r="X39" s="18">
        <v>536</v>
      </c>
      <c r="Y39" s="57">
        <v>0</v>
      </c>
      <c r="Z39" s="57">
        <v>0</v>
      </c>
      <c r="AA39" s="57">
        <v>0</v>
      </c>
      <c r="AB39" s="57">
        <v>0</v>
      </c>
      <c r="AC39" s="57">
        <v>0</v>
      </c>
      <c r="AD39" s="57">
        <v>0</v>
      </c>
      <c r="AE39" s="57">
        <v>0</v>
      </c>
      <c r="AF39" s="57">
        <v>0</v>
      </c>
      <c r="AG39" s="57">
        <v>0</v>
      </c>
      <c r="AH39" s="313">
        <v>1</v>
      </c>
      <c r="AI39" s="314"/>
      <c r="AJ39" s="314"/>
    </row>
    <row r="40" spans="1:36" s="4" customFormat="1" ht="10.5">
      <c r="A40" s="9"/>
      <c r="B40" s="9">
        <v>2</v>
      </c>
      <c r="C40" s="10" t="s">
        <v>114</v>
      </c>
      <c r="D40" s="57">
        <v>7</v>
      </c>
      <c r="E40" s="57">
        <v>172</v>
      </c>
      <c r="F40" s="57">
        <v>251</v>
      </c>
      <c r="G40" s="57">
        <v>0</v>
      </c>
      <c r="H40" s="57">
        <v>0</v>
      </c>
      <c r="I40" s="57">
        <v>0</v>
      </c>
      <c r="J40" s="57">
        <v>0</v>
      </c>
      <c r="K40" s="57">
        <v>0</v>
      </c>
      <c r="L40" s="57">
        <v>0</v>
      </c>
      <c r="M40" s="57">
        <v>0</v>
      </c>
      <c r="N40" s="57">
        <v>0</v>
      </c>
      <c r="O40" s="57">
        <v>0</v>
      </c>
      <c r="P40" s="57">
        <v>0</v>
      </c>
      <c r="Q40" s="57">
        <v>0</v>
      </c>
      <c r="R40" s="57">
        <v>0</v>
      </c>
      <c r="S40" s="57">
        <v>0</v>
      </c>
      <c r="T40" s="57">
        <v>0</v>
      </c>
      <c r="U40" s="57">
        <v>0</v>
      </c>
      <c r="V40" s="18">
        <v>7</v>
      </c>
      <c r="W40" s="18">
        <v>172</v>
      </c>
      <c r="X40" s="18">
        <v>251</v>
      </c>
      <c r="Y40" s="57">
        <v>0</v>
      </c>
      <c r="Z40" s="57">
        <v>0</v>
      </c>
      <c r="AA40" s="57">
        <v>0</v>
      </c>
      <c r="AB40" s="57">
        <v>0</v>
      </c>
      <c r="AC40" s="57">
        <v>0</v>
      </c>
      <c r="AD40" s="57">
        <v>0</v>
      </c>
      <c r="AE40" s="57">
        <v>0</v>
      </c>
      <c r="AF40" s="57">
        <v>0</v>
      </c>
      <c r="AG40" s="57">
        <v>0</v>
      </c>
      <c r="AH40" s="313">
        <v>2</v>
      </c>
      <c r="AI40" s="314"/>
      <c r="AJ40" s="314"/>
    </row>
    <row r="41" spans="1:36" s="4" customFormat="1" ht="6" customHeight="1">
      <c r="A41" s="8"/>
      <c r="B41" s="8"/>
      <c r="C41" s="11"/>
      <c r="D41" s="48"/>
      <c r="E41" s="48"/>
      <c r="F41" s="48"/>
      <c r="G41" s="17"/>
      <c r="H41" s="17"/>
      <c r="I41" s="17"/>
      <c r="J41" s="17"/>
      <c r="K41" s="17"/>
      <c r="L41" s="17"/>
      <c r="M41" s="17"/>
      <c r="N41" s="17"/>
      <c r="O41" s="17"/>
      <c r="P41" s="17"/>
      <c r="Q41" s="17"/>
      <c r="R41" s="17"/>
      <c r="S41" s="17"/>
      <c r="T41" s="17"/>
      <c r="U41" s="17"/>
      <c r="V41" s="48"/>
      <c r="W41" s="48"/>
      <c r="X41" s="48"/>
      <c r="Y41" s="17"/>
      <c r="Z41" s="17"/>
      <c r="AA41" s="17"/>
      <c r="AB41" s="17"/>
      <c r="AC41" s="17"/>
      <c r="AD41" s="17"/>
      <c r="AE41" s="17"/>
      <c r="AF41" s="17"/>
      <c r="AG41" s="41"/>
      <c r="AH41" s="39"/>
      <c r="AI41" s="39"/>
      <c r="AJ41" s="39"/>
    </row>
    <row r="42" spans="1:36" s="4" customFormat="1" ht="10.5">
      <c r="A42" s="4" t="s">
        <v>94</v>
      </c>
    </row>
    <row r="43" spans="1:36" ht="10.5" customHeight="1">
      <c r="A43" s="4"/>
    </row>
    <row r="44" spans="1:36" ht="10.5" customHeight="1">
      <c r="A44" s="4"/>
    </row>
  </sheetData>
  <mergeCells count="57">
    <mergeCell ref="A38:C38"/>
    <mergeCell ref="A14:C14"/>
    <mergeCell ref="A15:C15"/>
    <mergeCell ref="A23:C23"/>
    <mergeCell ref="A29:C29"/>
    <mergeCell ref="A35:C35"/>
    <mergeCell ref="A17:C17"/>
    <mergeCell ref="A9:C9"/>
    <mergeCell ref="A11:C11"/>
    <mergeCell ref="P7:R8"/>
    <mergeCell ref="S7:U8"/>
    <mergeCell ref="M7:O8"/>
    <mergeCell ref="D7:F8"/>
    <mergeCell ref="G7:I8"/>
    <mergeCell ref="J7:L8"/>
    <mergeCell ref="A7:C7"/>
    <mergeCell ref="A8:C8"/>
    <mergeCell ref="V7:X8"/>
    <mergeCell ref="Y8:AA8"/>
    <mergeCell ref="Y7:AG7"/>
    <mergeCell ref="AB8:AD8"/>
    <mergeCell ref="AE8:AG8"/>
    <mergeCell ref="AH38:AJ38"/>
    <mergeCell ref="AH19:AJ19"/>
    <mergeCell ref="AH20:AJ20"/>
    <mergeCell ref="AH34:AJ34"/>
    <mergeCell ref="AH35:AJ35"/>
    <mergeCell ref="AH36:AJ36"/>
    <mergeCell ref="AH29:AJ29"/>
    <mergeCell ref="AH22:AJ22"/>
    <mergeCell ref="AH23:AJ23"/>
    <mergeCell ref="AH21:AJ21"/>
    <mergeCell ref="AH32:AJ32"/>
    <mergeCell ref="AH24:AJ24"/>
    <mergeCell ref="AH25:AJ25"/>
    <mergeCell ref="AH7:AJ7"/>
    <mergeCell ref="AH18:AJ18"/>
    <mergeCell ref="AH9:AJ9"/>
    <mergeCell ref="AH17:AJ17"/>
    <mergeCell ref="AH14:AJ14"/>
    <mergeCell ref="AH15:AJ15"/>
    <mergeCell ref="AH40:AJ40"/>
    <mergeCell ref="AG6:AJ6"/>
    <mergeCell ref="A12:C12"/>
    <mergeCell ref="A13:C13"/>
    <mergeCell ref="AH11:AJ11"/>
    <mergeCell ref="AH12:AJ12"/>
    <mergeCell ref="AH13:AJ13"/>
    <mergeCell ref="AH8:AJ8"/>
    <mergeCell ref="AH39:AJ39"/>
    <mergeCell ref="AH37:AJ37"/>
    <mergeCell ref="AH26:AJ26"/>
    <mergeCell ref="AH28:AJ28"/>
    <mergeCell ref="AH27:AJ27"/>
    <mergeCell ref="AH33:AJ33"/>
    <mergeCell ref="AH30:AJ30"/>
    <mergeCell ref="AH31:AJ31"/>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42"/>
  <sheetViews>
    <sheetView zoomScaleNormal="100" zoomScaleSheetLayoutView="100" workbookViewId="0"/>
  </sheetViews>
  <sheetFormatPr defaultRowHeight="13.5"/>
  <cols>
    <col min="1" max="1" width="1.625" style="3" customWidth="1"/>
    <col min="2" max="2" width="2.625" style="3" customWidth="1"/>
    <col min="3" max="3" width="12.125" style="3" customWidth="1"/>
    <col min="4" max="4" width="6.375" style="3" customWidth="1"/>
    <col min="5" max="5" width="7.375" style="3" customWidth="1"/>
    <col min="6" max="6" width="8.3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5" style="3" customWidth="1"/>
    <col min="19" max="19" width="3.125" style="3" customWidth="1"/>
    <col min="20" max="20" width="5.125" style="3" customWidth="1"/>
    <col min="21" max="21" width="6.625" style="3" customWidth="1"/>
    <col min="22" max="22" width="5.25" style="3" customWidth="1"/>
    <col min="23" max="23" width="6.125" style="3" customWidth="1"/>
    <col min="24" max="24" width="7" style="3" customWidth="1"/>
    <col min="25" max="26" width="2.75" style="3" customWidth="1"/>
    <col min="27" max="27" width="3.375" style="3" customWidth="1"/>
    <col min="28" max="28" width="3.25" style="3" customWidth="1"/>
    <col min="29" max="29" width="3.5" style="3" customWidth="1"/>
    <col min="30" max="30" width="5.5" style="3" customWidth="1"/>
    <col min="31" max="31" width="3.125" style="3" customWidth="1"/>
    <col min="32" max="33" width="4.125" style="3" customWidth="1"/>
    <col min="34" max="34" width="1.625" style="3" customWidth="1"/>
    <col min="35" max="35" width="2.625" style="3" customWidth="1"/>
    <col min="36" max="36" width="4.25" style="3" customWidth="1"/>
    <col min="37" max="16384" width="9" style="3"/>
  </cols>
  <sheetData>
    <row r="1" spans="1:36" ht="13.5" customHeight="1">
      <c r="A1" s="55" t="s">
        <v>106</v>
      </c>
      <c r="L1" s="54"/>
      <c r="M1" s="54"/>
      <c r="N1" s="54"/>
      <c r="O1" s="54"/>
      <c r="P1" s="2"/>
      <c r="Q1" s="2"/>
      <c r="R1" s="2"/>
      <c r="S1" s="2"/>
      <c r="T1" s="2"/>
    </row>
    <row r="2" spans="1:36" s="4" customFormat="1" ht="10.5" customHeight="1"/>
    <row r="3" spans="1:36" s="4" customFormat="1" ht="10.5" customHeight="1">
      <c r="A3" s="4" t="s">
        <v>113</v>
      </c>
      <c r="AD3" s="1"/>
    </row>
    <row r="4" spans="1:36" s="4" customFormat="1" ht="10.5" customHeight="1">
      <c r="AD4" s="1"/>
    </row>
    <row r="5" spans="1:36" s="4" customFormat="1" ht="10.5" customHeight="1">
      <c r="A5" s="7" t="s">
        <v>17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318" t="s">
        <v>13</v>
      </c>
      <c r="AH5" s="318"/>
      <c r="AI5" s="318"/>
      <c r="AJ5" s="318"/>
    </row>
    <row r="6" spans="1:36" s="4" customFormat="1" ht="12" customHeight="1">
      <c r="A6" s="297" t="s">
        <v>74</v>
      </c>
      <c r="B6" s="297"/>
      <c r="C6" s="298"/>
      <c r="D6" s="293" t="s">
        <v>5</v>
      </c>
      <c r="E6" s="293"/>
      <c r="F6" s="293"/>
      <c r="G6" s="293" t="s">
        <v>104</v>
      </c>
      <c r="H6" s="293"/>
      <c r="I6" s="293"/>
      <c r="J6" s="293" t="s">
        <v>19</v>
      </c>
      <c r="K6" s="293"/>
      <c r="L6" s="293"/>
      <c r="M6" s="301" t="s">
        <v>6</v>
      </c>
      <c r="N6" s="297"/>
      <c r="O6" s="298"/>
      <c r="P6" s="297" t="s">
        <v>7</v>
      </c>
      <c r="Q6" s="297"/>
      <c r="R6" s="297"/>
      <c r="S6" s="293" t="s">
        <v>8</v>
      </c>
      <c r="T6" s="293"/>
      <c r="U6" s="293"/>
      <c r="V6" s="293" t="s">
        <v>9</v>
      </c>
      <c r="W6" s="293"/>
      <c r="X6" s="293"/>
      <c r="Y6" s="308" t="s">
        <v>10</v>
      </c>
      <c r="Z6" s="309"/>
      <c r="AA6" s="309"/>
      <c r="AB6" s="309"/>
      <c r="AC6" s="309"/>
      <c r="AD6" s="309"/>
      <c r="AE6" s="309"/>
      <c r="AF6" s="309"/>
      <c r="AG6" s="310"/>
      <c r="AH6" s="321" t="s">
        <v>74</v>
      </c>
      <c r="AI6" s="321"/>
      <c r="AJ6" s="321"/>
    </row>
    <row r="7" spans="1:36" s="4" customFormat="1" ht="12" customHeight="1">
      <c r="A7" s="299" t="s">
        <v>72</v>
      </c>
      <c r="B7" s="299"/>
      <c r="C7" s="300"/>
      <c r="D7" s="293"/>
      <c r="E7" s="293"/>
      <c r="F7" s="293"/>
      <c r="G7" s="293"/>
      <c r="H7" s="293"/>
      <c r="I7" s="293"/>
      <c r="J7" s="293"/>
      <c r="K7" s="293"/>
      <c r="L7" s="293"/>
      <c r="M7" s="302"/>
      <c r="N7" s="303"/>
      <c r="O7" s="304"/>
      <c r="P7" s="303"/>
      <c r="Q7" s="303"/>
      <c r="R7" s="303"/>
      <c r="S7" s="293"/>
      <c r="T7" s="293"/>
      <c r="U7" s="293"/>
      <c r="V7" s="293"/>
      <c r="W7" s="293"/>
      <c r="X7" s="293"/>
      <c r="Y7" s="307" t="s">
        <v>7</v>
      </c>
      <c r="Z7" s="307"/>
      <c r="AA7" s="307"/>
      <c r="AB7" s="307" t="s">
        <v>14</v>
      </c>
      <c r="AC7" s="307"/>
      <c r="AD7" s="307"/>
      <c r="AE7" s="311" t="s">
        <v>15</v>
      </c>
      <c r="AF7" s="311"/>
      <c r="AG7" s="311"/>
      <c r="AH7" s="321" t="s">
        <v>72</v>
      </c>
      <c r="AI7" s="321"/>
      <c r="AJ7" s="321"/>
    </row>
    <row r="8" spans="1:36" s="4" customFormat="1" ht="12" customHeight="1">
      <c r="A8" s="303" t="s">
        <v>11</v>
      </c>
      <c r="B8" s="303"/>
      <c r="C8" s="304"/>
      <c r="D8" s="50" t="s">
        <v>0</v>
      </c>
      <c r="E8" s="50" t="s">
        <v>11</v>
      </c>
      <c r="F8" s="50" t="s">
        <v>12</v>
      </c>
      <c r="G8" s="50" t="s">
        <v>0</v>
      </c>
      <c r="H8" s="50" t="s">
        <v>11</v>
      </c>
      <c r="I8" s="50" t="s">
        <v>12</v>
      </c>
      <c r="J8" s="50" t="s">
        <v>0</v>
      </c>
      <c r="K8" s="50" t="s">
        <v>11</v>
      </c>
      <c r="L8" s="50" t="s">
        <v>12</v>
      </c>
      <c r="M8" s="50" t="s">
        <v>0</v>
      </c>
      <c r="N8" s="50" t="s">
        <v>11</v>
      </c>
      <c r="O8" s="50" t="s">
        <v>12</v>
      </c>
      <c r="P8" s="52" t="s">
        <v>0</v>
      </c>
      <c r="Q8" s="50" t="s">
        <v>11</v>
      </c>
      <c r="R8" s="51" t="s">
        <v>12</v>
      </c>
      <c r="S8" s="50" t="s">
        <v>0</v>
      </c>
      <c r="T8" s="50" t="s">
        <v>11</v>
      </c>
      <c r="U8" s="50" t="s">
        <v>12</v>
      </c>
      <c r="V8" s="50" t="s">
        <v>0</v>
      </c>
      <c r="W8" s="50" t="s">
        <v>11</v>
      </c>
      <c r="X8" s="50" t="s">
        <v>12</v>
      </c>
      <c r="Y8" s="15" t="s">
        <v>0</v>
      </c>
      <c r="Z8" s="15" t="s">
        <v>11</v>
      </c>
      <c r="AA8" s="15" t="s">
        <v>12</v>
      </c>
      <c r="AB8" s="15" t="s">
        <v>0</v>
      </c>
      <c r="AC8" s="15" t="s">
        <v>11</v>
      </c>
      <c r="AD8" s="15" t="s">
        <v>12</v>
      </c>
      <c r="AE8" s="15" t="s">
        <v>0</v>
      </c>
      <c r="AF8" s="15" t="s">
        <v>11</v>
      </c>
      <c r="AG8" s="15" t="s">
        <v>12</v>
      </c>
      <c r="AH8" s="303" t="s">
        <v>11</v>
      </c>
      <c r="AI8" s="303"/>
      <c r="AJ8" s="303"/>
    </row>
    <row r="9" spans="1:36" s="4" customFormat="1" ht="6" customHeight="1">
      <c r="A9" s="9"/>
      <c r="B9" s="9"/>
      <c r="C9" s="10"/>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56"/>
      <c r="AI9" s="38"/>
      <c r="AJ9" s="38"/>
    </row>
    <row r="10" spans="1:36" s="4" customFormat="1" ht="10.5" customHeight="1">
      <c r="A10" s="305" t="s">
        <v>112</v>
      </c>
      <c r="B10" s="305"/>
      <c r="C10" s="306"/>
      <c r="D10" s="16">
        <v>2396</v>
      </c>
      <c r="E10" s="16">
        <v>31512</v>
      </c>
      <c r="F10" s="16">
        <v>331099</v>
      </c>
      <c r="G10" s="16">
        <v>70</v>
      </c>
      <c r="H10" s="16">
        <v>4518</v>
      </c>
      <c r="I10" s="16">
        <v>83701</v>
      </c>
      <c r="J10" s="16">
        <v>75</v>
      </c>
      <c r="K10" s="16">
        <v>1477</v>
      </c>
      <c r="L10" s="16">
        <v>14863</v>
      </c>
      <c r="M10" s="16">
        <v>170</v>
      </c>
      <c r="N10" s="16">
        <v>4005</v>
      </c>
      <c r="O10" s="16">
        <v>43770</v>
      </c>
      <c r="P10" s="18">
        <v>256</v>
      </c>
      <c r="Q10" s="18">
        <v>4859</v>
      </c>
      <c r="R10" s="18">
        <v>54121</v>
      </c>
      <c r="S10" s="18">
        <v>35</v>
      </c>
      <c r="T10" s="18">
        <v>1247</v>
      </c>
      <c r="U10" s="18">
        <v>21962</v>
      </c>
      <c r="V10" s="18">
        <v>1755</v>
      </c>
      <c r="W10" s="18">
        <v>14806</v>
      </c>
      <c r="X10" s="18">
        <v>109355</v>
      </c>
      <c r="Y10" s="18">
        <v>5</v>
      </c>
      <c r="Z10" s="18">
        <v>72</v>
      </c>
      <c r="AA10" s="18">
        <v>215</v>
      </c>
      <c r="AB10" s="18">
        <v>24</v>
      </c>
      <c r="AC10" s="18">
        <v>498</v>
      </c>
      <c r="AD10" s="18">
        <v>3038</v>
      </c>
      <c r="AE10" s="18">
        <v>6</v>
      </c>
      <c r="AF10" s="18">
        <v>30</v>
      </c>
      <c r="AG10" s="18">
        <v>74</v>
      </c>
      <c r="AH10" s="319" t="s">
        <v>112</v>
      </c>
      <c r="AI10" s="305"/>
      <c r="AJ10" s="305"/>
    </row>
    <row r="11" spans="1:36" s="4" customFormat="1" ht="10.5" customHeight="1">
      <c r="A11" s="288" t="s">
        <v>100</v>
      </c>
      <c r="B11" s="288"/>
      <c r="C11" s="296"/>
      <c r="D11" s="16">
        <v>2821</v>
      </c>
      <c r="E11" s="16">
        <v>36586</v>
      </c>
      <c r="F11" s="16">
        <v>360882</v>
      </c>
      <c r="G11" s="16">
        <v>70</v>
      </c>
      <c r="H11" s="16">
        <v>4543</v>
      </c>
      <c r="I11" s="16">
        <v>83701</v>
      </c>
      <c r="J11" s="16">
        <v>129</v>
      </c>
      <c r="K11" s="16">
        <v>2475</v>
      </c>
      <c r="L11" s="16">
        <v>24490</v>
      </c>
      <c r="M11" s="16">
        <v>185</v>
      </c>
      <c r="N11" s="16">
        <v>4080</v>
      </c>
      <c r="O11" s="16">
        <v>43758</v>
      </c>
      <c r="P11" s="18">
        <v>318</v>
      </c>
      <c r="Q11" s="18">
        <v>5481</v>
      </c>
      <c r="R11" s="18">
        <v>58025</v>
      </c>
      <c r="S11" s="18">
        <v>35</v>
      </c>
      <c r="T11" s="18">
        <v>1248</v>
      </c>
      <c r="U11" s="18">
        <v>21962</v>
      </c>
      <c r="V11" s="18">
        <v>2049</v>
      </c>
      <c r="W11" s="18">
        <v>18159</v>
      </c>
      <c r="X11" s="18">
        <v>125619</v>
      </c>
      <c r="Y11" s="18">
        <v>5</v>
      </c>
      <c r="Z11" s="18">
        <v>72</v>
      </c>
      <c r="AA11" s="18">
        <v>215</v>
      </c>
      <c r="AB11" s="18">
        <v>24</v>
      </c>
      <c r="AC11" s="18">
        <v>498</v>
      </c>
      <c r="AD11" s="18">
        <v>3038</v>
      </c>
      <c r="AE11" s="18">
        <v>6</v>
      </c>
      <c r="AF11" s="18">
        <v>30</v>
      </c>
      <c r="AG11" s="18">
        <v>74</v>
      </c>
      <c r="AH11" s="320" t="s">
        <v>100</v>
      </c>
      <c r="AI11" s="288"/>
      <c r="AJ11" s="288"/>
    </row>
    <row r="12" spans="1:36" s="4" customFormat="1" ht="10.5" customHeight="1">
      <c r="A12" s="288" t="s">
        <v>99</v>
      </c>
      <c r="B12" s="288"/>
      <c r="C12" s="296"/>
      <c r="D12" s="16">
        <v>2841</v>
      </c>
      <c r="E12" s="16">
        <v>37139</v>
      </c>
      <c r="F12" s="16">
        <v>371987</v>
      </c>
      <c r="G12" s="16">
        <v>75</v>
      </c>
      <c r="H12" s="16">
        <v>5015</v>
      </c>
      <c r="I12" s="16">
        <v>94223</v>
      </c>
      <c r="J12" s="16">
        <v>129</v>
      </c>
      <c r="K12" s="16">
        <v>2476</v>
      </c>
      <c r="L12" s="16">
        <v>24491</v>
      </c>
      <c r="M12" s="16">
        <v>185</v>
      </c>
      <c r="N12" s="16">
        <v>4080</v>
      </c>
      <c r="O12" s="16">
        <v>43759</v>
      </c>
      <c r="P12" s="18">
        <v>318</v>
      </c>
      <c r="Q12" s="18">
        <v>5481</v>
      </c>
      <c r="R12" s="18">
        <v>58025</v>
      </c>
      <c r="S12" s="18">
        <v>35</v>
      </c>
      <c r="T12" s="18">
        <v>1248</v>
      </c>
      <c r="U12" s="18">
        <v>21962</v>
      </c>
      <c r="V12" s="18">
        <v>2063</v>
      </c>
      <c r="W12" s="18">
        <v>18198</v>
      </c>
      <c r="X12" s="18">
        <v>126080</v>
      </c>
      <c r="Y12" s="18">
        <v>5</v>
      </c>
      <c r="Z12" s="18">
        <v>72</v>
      </c>
      <c r="AA12" s="18">
        <v>215</v>
      </c>
      <c r="AB12" s="18">
        <v>25</v>
      </c>
      <c r="AC12" s="18">
        <v>539</v>
      </c>
      <c r="AD12" s="18">
        <v>3158</v>
      </c>
      <c r="AE12" s="18">
        <v>6</v>
      </c>
      <c r="AF12" s="18">
        <v>30</v>
      </c>
      <c r="AG12" s="18">
        <v>74</v>
      </c>
      <c r="AH12" s="320" t="s">
        <v>98</v>
      </c>
      <c r="AI12" s="288"/>
      <c r="AJ12" s="288"/>
    </row>
    <row r="13" spans="1:36" s="4" customFormat="1" ht="10.5" customHeight="1">
      <c r="A13" s="288" t="s">
        <v>111</v>
      </c>
      <c r="B13" s="288"/>
      <c r="C13" s="296"/>
      <c r="D13" s="16">
        <v>2842</v>
      </c>
      <c r="E13" s="16">
        <v>37215</v>
      </c>
      <c r="F13" s="16">
        <v>374323</v>
      </c>
      <c r="G13" s="16">
        <v>75</v>
      </c>
      <c r="H13" s="16">
        <v>5015</v>
      </c>
      <c r="I13" s="16">
        <v>94223</v>
      </c>
      <c r="J13" s="16">
        <v>129</v>
      </c>
      <c r="K13" s="16">
        <v>2476</v>
      </c>
      <c r="L13" s="16">
        <v>24708</v>
      </c>
      <c r="M13" s="16">
        <v>185</v>
      </c>
      <c r="N13" s="16">
        <v>4095</v>
      </c>
      <c r="O13" s="16">
        <v>44536</v>
      </c>
      <c r="P13" s="18">
        <v>318</v>
      </c>
      <c r="Q13" s="18">
        <v>5490</v>
      </c>
      <c r="R13" s="18">
        <v>59302</v>
      </c>
      <c r="S13" s="18">
        <v>35</v>
      </c>
      <c r="T13" s="18">
        <v>1248</v>
      </c>
      <c r="U13" s="18">
        <v>21962</v>
      </c>
      <c r="V13" s="18">
        <v>2065</v>
      </c>
      <c r="W13" s="18">
        <v>18291</v>
      </c>
      <c r="X13" s="18">
        <v>126266</v>
      </c>
      <c r="Y13" s="18">
        <v>5</v>
      </c>
      <c r="Z13" s="18">
        <v>72</v>
      </c>
      <c r="AA13" s="18">
        <v>215</v>
      </c>
      <c r="AB13" s="18">
        <v>24</v>
      </c>
      <c r="AC13" s="18">
        <v>498</v>
      </c>
      <c r="AD13" s="18">
        <v>3037</v>
      </c>
      <c r="AE13" s="18">
        <v>6</v>
      </c>
      <c r="AF13" s="18">
        <v>30</v>
      </c>
      <c r="AG13" s="18">
        <v>74</v>
      </c>
      <c r="AH13" s="320" t="s">
        <v>110</v>
      </c>
      <c r="AI13" s="288"/>
      <c r="AJ13" s="288"/>
    </row>
    <row r="14" spans="1:36" s="6" customFormat="1" ht="10.5" customHeight="1">
      <c r="A14" s="291" t="s">
        <v>109</v>
      </c>
      <c r="B14" s="291"/>
      <c r="C14" s="292"/>
      <c r="D14" s="21">
        <v>2848</v>
      </c>
      <c r="E14" s="21">
        <v>37553</v>
      </c>
      <c r="F14" s="21">
        <v>382505</v>
      </c>
      <c r="G14" s="21">
        <v>75</v>
      </c>
      <c r="H14" s="21">
        <v>5015</v>
      </c>
      <c r="I14" s="21">
        <v>94223</v>
      </c>
      <c r="J14" s="21">
        <v>129</v>
      </c>
      <c r="K14" s="21">
        <v>2475</v>
      </c>
      <c r="L14" s="21">
        <v>24708</v>
      </c>
      <c r="M14" s="21">
        <v>185</v>
      </c>
      <c r="N14" s="21">
        <v>4088</v>
      </c>
      <c r="O14" s="21">
        <v>44514</v>
      </c>
      <c r="P14" s="22">
        <v>317</v>
      </c>
      <c r="Q14" s="22">
        <v>5490</v>
      </c>
      <c r="R14" s="22">
        <v>59417</v>
      </c>
      <c r="S14" s="22">
        <v>35</v>
      </c>
      <c r="T14" s="22">
        <v>1247</v>
      </c>
      <c r="U14" s="22">
        <v>21962</v>
      </c>
      <c r="V14" s="22">
        <v>2072</v>
      </c>
      <c r="W14" s="22">
        <v>18637</v>
      </c>
      <c r="X14" s="22">
        <v>134354</v>
      </c>
      <c r="Y14" s="22">
        <v>5</v>
      </c>
      <c r="Z14" s="22">
        <v>72</v>
      </c>
      <c r="AA14" s="22">
        <v>215</v>
      </c>
      <c r="AB14" s="22">
        <v>24</v>
      </c>
      <c r="AC14" s="22">
        <v>499</v>
      </c>
      <c r="AD14" s="22">
        <v>3038</v>
      </c>
      <c r="AE14" s="22">
        <v>6</v>
      </c>
      <c r="AF14" s="22">
        <v>30</v>
      </c>
      <c r="AG14" s="22">
        <v>74</v>
      </c>
      <c r="AH14" s="312" t="s">
        <v>108</v>
      </c>
      <c r="AI14" s="291"/>
      <c r="AJ14" s="291"/>
    </row>
    <row r="15" spans="1:36" s="6" customFormat="1" ht="6" customHeight="1">
      <c r="A15" s="36"/>
      <c r="B15" s="36"/>
      <c r="C15" s="44"/>
      <c r="D15" s="21"/>
      <c r="E15" s="21"/>
      <c r="F15" s="21"/>
      <c r="G15" s="21"/>
      <c r="H15" s="21"/>
      <c r="I15" s="21"/>
      <c r="J15" s="21"/>
      <c r="K15" s="21"/>
      <c r="L15" s="21"/>
      <c r="M15" s="21"/>
      <c r="N15" s="21"/>
      <c r="O15" s="21"/>
      <c r="P15" s="22"/>
      <c r="Q15" s="22"/>
      <c r="R15" s="22"/>
      <c r="S15" s="22"/>
      <c r="T15" s="22"/>
      <c r="U15" s="22"/>
      <c r="V15" s="22"/>
      <c r="W15" s="22"/>
      <c r="X15" s="22"/>
      <c r="Y15" s="22"/>
      <c r="Z15" s="22"/>
      <c r="AA15" s="22"/>
      <c r="AB15" s="22"/>
      <c r="AC15" s="22"/>
      <c r="AD15" s="22"/>
      <c r="AE15" s="22"/>
      <c r="AF15" s="22"/>
      <c r="AG15" s="22"/>
      <c r="AH15" s="37"/>
      <c r="AI15" s="36"/>
      <c r="AJ15" s="36"/>
    </row>
    <row r="16" spans="1:36" s="5" customFormat="1" ht="10.5" customHeight="1">
      <c r="A16" s="286" t="s">
        <v>107</v>
      </c>
      <c r="B16" s="286"/>
      <c r="C16" s="287"/>
      <c r="D16" s="16"/>
      <c r="E16" s="16"/>
      <c r="F16" s="16"/>
      <c r="G16" s="16"/>
      <c r="H16" s="16"/>
      <c r="I16" s="16"/>
      <c r="J16" s="16"/>
      <c r="K16" s="16"/>
      <c r="L16" s="16"/>
      <c r="M16" s="16"/>
      <c r="N16" s="16"/>
      <c r="O16" s="16"/>
      <c r="P16" s="18"/>
      <c r="Q16" s="18"/>
      <c r="R16" s="18"/>
      <c r="S16" s="18"/>
      <c r="T16" s="18"/>
      <c r="U16" s="18"/>
      <c r="V16" s="18"/>
      <c r="W16" s="18"/>
      <c r="X16" s="18"/>
      <c r="Y16" s="18"/>
      <c r="Z16" s="18"/>
      <c r="AA16" s="18"/>
      <c r="AB16" s="18"/>
      <c r="AC16" s="18"/>
      <c r="AD16" s="18"/>
      <c r="AE16" s="18"/>
      <c r="AF16" s="18"/>
      <c r="AG16" s="42"/>
      <c r="AH16" s="315" t="s">
        <v>107</v>
      </c>
      <c r="AI16" s="286"/>
      <c r="AJ16" s="286"/>
    </row>
    <row r="17" spans="1:36" s="4" customFormat="1" ht="10.5">
      <c r="A17" s="14"/>
      <c r="B17" s="9">
        <v>1</v>
      </c>
      <c r="C17" s="10" t="s">
        <v>20</v>
      </c>
      <c r="D17" s="57">
        <v>2359</v>
      </c>
      <c r="E17" s="57">
        <v>12693</v>
      </c>
      <c r="F17" s="57">
        <v>86490</v>
      </c>
      <c r="G17" s="57">
        <v>46</v>
      </c>
      <c r="H17" s="57">
        <v>260</v>
      </c>
      <c r="I17" s="57">
        <v>4470</v>
      </c>
      <c r="J17" s="57">
        <v>86</v>
      </c>
      <c r="K17" s="57">
        <v>519</v>
      </c>
      <c r="L17" s="57">
        <v>3940</v>
      </c>
      <c r="M17" s="57">
        <v>135</v>
      </c>
      <c r="N17" s="57">
        <v>810</v>
      </c>
      <c r="O17" s="57">
        <v>6976</v>
      </c>
      <c r="P17" s="18">
        <v>250</v>
      </c>
      <c r="Q17" s="18">
        <v>1435</v>
      </c>
      <c r="R17" s="18">
        <v>11390</v>
      </c>
      <c r="S17" s="18">
        <v>26</v>
      </c>
      <c r="T17" s="18">
        <v>169</v>
      </c>
      <c r="U17" s="18">
        <v>4393</v>
      </c>
      <c r="V17" s="18">
        <v>1792</v>
      </c>
      <c r="W17" s="18">
        <v>9356</v>
      </c>
      <c r="X17" s="18">
        <v>54743</v>
      </c>
      <c r="Y17" s="18">
        <v>4</v>
      </c>
      <c r="Z17" s="18">
        <v>29</v>
      </c>
      <c r="AA17" s="18">
        <v>86</v>
      </c>
      <c r="AB17" s="18">
        <v>14</v>
      </c>
      <c r="AC17" s="18">
        <v>85</v>
      </c>
      <c r="AD17" s="18">
        <v>418</v>
      </c>
      <c r="AE17" s="18">
        <v>6</v>
      </c>
      <c r="AF17" s="18">
        <v>30</v>
      </c>
      <c r="AG17" s="18">
        <v>74</v>
      </c>
      <c r="AH17" s="313">
        <v>1</v>
      </c>
      <c r="AI17" s="314"/>
      <c r="AJ17" s="314"/>
    </row>
    <row r="18" spans="1:36" s="4" customFormat="1" ht="10.5">
      <c r="A18" s="14"/>
      <c r="B18" s="9">
        <v>2</v>
      </c>
      <c r="C18" s="10" t="s">
        <v>21</v>
      </c>
      <c r="D18" s="57">
        <v>284</v>
      </c>
      <c r="E18" s="57">
        <v>5621</v>
      </c>
      <c r="F18" s="57">
        <v>42649</v>
      </c>
      <c r="G18" s="57">
        <v>9</v>
      </c>
      <c r="H18" s="57">
        <v>171</v>
      </c>
      <c r="I18" s="57">
        <v>4886</v>
      </c>
      <c r="J18" s="57">
        <v>19</v>
      </c>
      <c r="K18" s="57">
        <v>408</v>
      </c>
      <c r="L18" s="57">
        <v>3227</v>
      </c>
      <c r="M18" s="57">
        <v>25</v>
      </c>
      <c r="N18" s="57">
        <v>555</v>
      </c>
      <c r="O18" s="57">
        <v>5010</v>
      </c>
      <c r="P18" s="18">
        <v>37</v>
      </c>
      <c r="Q18" s="18">
        <v>722</v>
      </c>
      <c r="R18" s="18">
        <v>6697</v>
      </c>
      <c r="S18" s="18">
        <v>4</v>
      </c>
      <c r="T18" s="18">
        <v>74</v>
      </c>
      <c r="U18" s="18">
        <v>840</v>
      </c>
      <c r="V18" s="18">
        <v>183</v>
      </c>
      <c r="W18" s="18">
        <v>3516</v>
      </c>
      <c r="X18" s="18">
        <v>20796</v>
      </c>
      <c r="Y18" s="57">
        <v>0</v>
      </c>
      <c r="Z18" s="57">
        <v>0</v>
      </c>
      <c r="AA18" s="57">
        <v>0</v>
      </c>
      <c r="AB18" s="18">
        <v>7</v>
      </c>
      <c r="AC18" s="18">
        <v>175</v>
      </c>
      <c r="AD18" s="18">
        <v>1193</v>
      </c>
      <c r="AE18" s="57">
        <v>0</v>
      </c>
      <c r="AF18" s="57">
        <v>0</v>
      </c>
      <c r="AG18" s="57">
        <v>0</v>
      </c>
      <c r="AH18" s="313">
        <v>2</v>
      </c>
      <c r="AI18" s="314"/>
      <c r="AJ18" s="314"/>
    </row>
    <row r="19" spans="1:36" s="4" customFormat="1" ht="10.5">
      <c r="A19" s="14"/>
      <c r="B19" s="9">
        <v>3</v>
      </c>
      <c r="C19" s="10" t="s">
        <v>38</v>
      </c>
      <c r="D19" s="57">
        <v>91</v>
      </c>
      <c r="E19" s="57">
        <v>3472</v>
      </c>
      <c r="F19" s="57">
        <v>33610</v>
      </c>
      <c r="G19" s="57">
        <v>3</v>
      </c>
      <c r="H19" s="57">
        <v>131</v>
      </c>
      <c r="I19" s="57">
        <v>1760</v>
      </c>
      <c r="J19" s="57">
        <v>9</v>
      </c>
      <c r="K19" s="57">
        <v>344</v>
      </c>
      <c r="L19" s="57">
        <v>3590</v>
      </c>
      <c r="M19" s="57">
        <v>13</v>
      </c>
      <c r="N19" s="57">
        <v>498</v>
      </c>
      <c r="O19" s="57">
        <v>4993</v>
      </c>
      <c r="P19" s="18">
        <v>14</v>
      </c>
      <c r="Q19" s="18">
        <v>584</v>
      </c>
      <c r="R19" s="18">
        <v>7200</v>
      </c>
      <c r="S19" s="57">
        <v>0</v>
      </c>
      <c r="T19" s="57">
        <v>0</v>
      </c>
      <c r="U19" s="57">
        <v>0</v>
      </c>
      <c r="V19" s="18">
        <v>50</v>
      </c>
      <c r="W19" s="18">
        <v>1842</v>
      </c>
      <c r="X19" s="18">
        <v>15819</v>
      </c>
      <c r="Y19" s="18">
        <v>1</v>
      </c>
      <c r="Z19" s="18">
        <v>43</v>
      </c>
      <c r="AA19" s="18">
        <v>129</v>
      </c>
      <c r="AB19" s="18">
        <v>1</v>
      </c>
      <c r="AC19" s="18">
        <v>30</v>
      </c>
      <c r="AD19" s="18">
        <v>119</v>
      </c>
      <c r="AE19" s="57">
        <v>0</v>
      </c>
      <c r="AF19" s="57">
        <v>0</v>
      </c>
      <c r="AG19" s="57">
        <v>0</v>
      </c>
      <c r="AH19" s="313">
        <v>3</v>
      </c>
      <c r="AI19" s="314"/>
      <c r="AJ19" s="314"/>
    </row>
    <row r="20" spans="1:36" s="4" customFormat="1" ht="10.5">
      <c r="A20" s="14"/>
      <c r="B20" s="9">
        <v>4</v>
      </c>
      <c r="C20" s="10" t="s">
        <v>37</v>
      </c>
      <c r="D20" s="57">
        <v>70</v>
      </c>
      <c r="E20" s="57">
        <v>4754</v>
      </c>
      <c r="F20" s="57">
        <v>54724</v>
      </c>
      <c r="G20" s="57">
        <v>4</v>
      </c>
      <c r="H20" s="57">
        <v>290</v>
      </c>
      <c r="I20" s="57">
        <v>4899</v>
      </c>
      <c r="J20" s="57">
        <v>13</v>
      </c>
      <c r="K20" s="57">
        <v>866</v>
      </c>
      <c r="L20" s="57">
        <v>10772</v>
      </c>
      <c r="M20" s="57">
        <v>6</v>
      </c>
      <c r="N20" s="57">
        <v>383</v>
      </c>
      <c r="O20" s="57">
        <v>6321</v>
      </c>
      <c r="P20" s="18">
        <v>7</v>
      </c>
      <c r="Q20" s="18">
        <v>516</v>
      </c>
      <c r="R20" s="18">
        <v>4972</v>
      </c>
      <c r="S20" s="18">
        <v>3</v>
      </c>
      <c r="T20" s="18">
        <v>214</v>
      </c>
      <c r="U20" s="18">
        <v>4094</v>
      </c>
      <c r="V20" s="18">
        <v>36</v>
      </c>
      <c r="W20" s="18">
        <v>2423</v>
      </c>
      <c r="X20" s="18">
        <v>23270</v>
      </c>
      <c r="Y20" s="57">
        <v>0</v>
      </c>
      <c r="Z20" s="57">
        <v>0</v>
      </c>
      <c r="AA20" s="57">
        <v>0</v>
      </c>
      <c r="AB20" s="18">
        <v>1</v>
      </c>
      <c r="AC20" s="18">
        <v>62</v>
      </c>
      <c r="AD20" s="18">
        <v>396</v>
      </c>
      <c r="AE20" s="57">
        <v>0</v>
      </c>
      <c r="AF20" s="57">
        <v>0</v>
      </c>
      <c r="AG20" s="57">
        <v>0</v>
      </c>
      <c r="AH20" s="313">
        <v>4</v>
      </c>
      <c r="AI20" s="314"/>
      <c r="AJ20" s="314"/>
    </row>
    <row r="21" spans="1:36" s="4" customFormat="1" ht="10.5">
      <c r="A21" s="14"/>
      <c r="B21" s="9">
        <v>5</v>
      </c>
      <c r="C21" s="10" t="s">
        <v>22</v>
      </c>
      <c r="D21" s="57">
        <v>44</v>
      </c>
      <c r="E21" s="57">
        <v>11013</v>
      </c>
      <c r="F21" s="57">
        <v>165032</v>
      </c>
      <c r="G21" s="57">
        <v>13</v>
      </c>
      <c r="H21" s="57">
        <v>4163</v>
      </c>
      <c r="I21" s="57">
        <v>78208</v>
      </c>
      <c r="J21" s="57">
        <v>2</v>
      </c>
      <c r="K21" s="57">
        <v>338</v>
      </c>
      <c r="L21" s="57">
        <v>3179</v>
      </c>
      <c r="M21" s="57">
        <v>6</v>
      </c>
      <c r="N21" s="57">
        <v>1842</v>
      </c>
      <c r="O21" s="57">
        <v>21214</v>
      </c>
      <c r="P21" s="18">
        <v>9</v>
      </c>
      <c r="Q21" s="18">
        <v>2233</v>
      </c>
      <c r="R21" s="18">
        <v>29158</v>
      </c>
      <c r="S21" s="18">
        <v>2</v>
      </c>
      <c r="T21" s="18">
        <v>790</v>
      </c>
      <c r="U21" s="18">
        <v>12635</v>
      </c>
      <c r="V21" s="18">
        <v>11</v>
      </c>
      <c r="W21" s="18">
        <v>1500</v>
      </c>
      <c r="X21" s="18">
        <v>19726</v>
      </c>
      <c r="Y21" s="57">
        <v>0</v>
      </c>
      <c r="Z21" s="57">
        <v>0</v>
      </c>
      <c r="AA21" s="57">
        <v>0</v>
      </c>
      <c r="AB21" s="18">
        <v>1</v>
      </c>
      <c r="AC21" s="18">
        <v>147</v>
      </c>
      <c r="AD21" s="18">
        <v>912</v>
      </c>
      <c r="AE21" s="57">
        <v>0</v>
      </c>
      <c r="AF21" s="57">
        <v>0</v>
      </c>
      <c r="AG21" s="57">
        <v>0</v>
      </c>
      <c r="AH21" s="313">
        <v>5</v>
      </c>
      <c r="AI21" s="314"/>
      <c r="AJ21" s="314"/>
    </row>
    <row r="22" spans="1:36" s="4" customFormat="1" ht="10.5" customHeight="1">
      <c r="A22" s="286" t="s">
        <v>1</v>
      </c>
      <c r="B22" s="286"/>
      <c r="C22" s="287"/>
      <c r="D22" s="57"/>
      <c r="E22" s="57"/>
      <c r="F22" s="57"/>
      <c r="G22" s="57"/>
      <c r="H22" s="57"/>
      <c r="I22" s="57"/>
      <c r="J22" s="57"/>
      <c r="K22" s="57"/>
      <c r="L22" s="57"/>
      <c r="M22" s="57"/>
      <c r="N22" s="57"/>
      <c r="O22" s="57"/>
      <c r="P22" s="18"/>
      <c r="Q22" s="18"/>
      <c r="R22" s="18"/>
      <c r="S22" s="18"/>
      <c r="T22" s="18"/>
      <c r="U22" s="18"/>
      <c r="V22" s="18"/>
      <c r="W22" s="18"/>
      <c r="X22" s="18"/>
      <c r="Y22" s="18"/>
      <c r="Z22" s="18"/>
      <c r="AA22" s="18"/>
      <c r="AB22" s="18"/>
      <c r="AC22" s="18"/>
      <c r="AD22" s="18"/>
      <c r="AE22" s="18"/>
      <c r="AF22" s="18"/>
      <c r="AG22" s="42"/>
      <c r="AH22" s="315" t="s">
        <v>1</v>
      </c>
      <c r="AI22" s="286"/>
      <c r="AJ22" s="286"/>
    </row>
    <row r="23" spans="1:36" s="4" customFormat="1" ht="10.5">
      <c r="A23" s="9"/>
      <c r="B23" s="9">
        <v>1</v>
      </c>
      <c r="C23" s="10" t="s">
        <v>20</v>
      </c>
      <c r="D23" s="57">
        <v>202</v>
      </c>
      <c r="E23" s="57">
        <v>1632</v>
      </c>
      <c r="F23" s="57">
        <v>10349</v>
      </c>
      <c r="G23" s="57">
        <v>0</v>
      </c>
      <c r="H23" s="57">
        <v>0</v>
      </c>
      <c r="I23" s="57">
        <v>0</v>
      </c>
      <c r="J23" s="57">
        <v>4</v>
      </c>
      <c r="K23" s="57">
        <v>37</v>
      </c>
      <c r="L23" s="57">
        <v>261</v>
      </c>
      <c r="M23" s="57">
        <v>5</v>
      </c>
      <c r="N23" s="57">
        <v>51</v>
      </c>
      <c r="O23" s="57">
        <v>864</v>
      </c>
      <c r="P23" s="18">
        <v>19</v>
      </c>
      <c r="Q23" s="18">
        <v>160</v>
      </c>
      <c r="R23" s="18">
        <v>2010</v>
      </c>
      <c r="S23" s="18">
        <v>7</v>
      </c>
      <c r="T23" s="18">
        <v>64</v>
      </c>
      <c r="U23" s="18">
        <v>1490</v>
      </c>
      <c r="V23" s="18">
        <v>163</v>
      </c>
      <c r="W23" s="18">
        <v>1287</v>
      </c>
      <c r="X23" s="18">
        <v>5635</v>
      </c>
      <c r="Y23" s="18">
        <v>3</v>
      </c>
      <c r="Z23" s="18">
        <v>25</v>
      </c>
      <c r="AA23" s="18">
        <v>72</v>
      </c>
      <c r="AB23" s="57">
        <v>0</v>
      </c>
      <c r="AC23" s="57">
        <v>0</v>
      </c>
      <c r="AD23" s="57">
        <v>0</v>
      </c>
      <c r="AE23" s="18">
        <v>1</v>
      </c>
      <c r="AF23" s="18">
        <v>8</v>
      </c>
      <c r="AG23" s="18">
        <v>17</v>
      </c>
      <c r="AH23" s="313">
        <v>1</v>
      </c>
      <c r="AI23" s="314"/>
      <c r="AJ23" s="314"/>
    </row>
    <row r="24" spans="1:36" s="4" customFormat="1" ht="10.5">
      <c r="A24" s="9"/>
      <c r="B24" s="9">
        <v>2</v>
      </c>
      <c r="C24" s="10" t="s">
        <v>21</v>
      </c>
      <c r="D24" s="57">
        <v>126</v>
      </c>
      <c r="E24" s="57">
        <v>2504</v>
      </c>
      <c r="F24" s="57">
        <v>19288</v>
      </c>
      <c r="G24" s="57">
        <v>3</v>
      </c>
      <c r="H24" s="57">
        <v>60</v>
      </c>
      <c r="I24" s="57">
        <v>2075</v>
      </c>
      <c r="J24" s="57">
        <v>11</v>
      </c>
      <c r="K24" s="57">
        <v>248</v>
      </c>
      <c r="L24" s="57">
        <v>1892</v>
      </c>
      <c r="M24" s="57">
        <v>17</v>
      </c>
      <c r="N24" s="57">
        <v>399</v>
      </c>
      <c r="O24" s="57">
        <v>3737</v>
      </c>
      <c r="P24" s="18">
        <v>21</v>
      </c>
      <c r="Q24" s="18">
        <v>422</v>
      </c>
      <c r="R24" s="18">
        <v>4284</v>
      </c>
      <c r="S24" s="18">
        <v>1</v>
      </c>
      <c r="T24" s="18">
        <v>17</v>
      </c>
      <c r="U24" s="18">
        <v>35</v>
      </c>
      <c r="V24" s="18">
        <v>67</v>
      </c>
      <c r="W24" s="18">
        <v>1202</v>
      </c>
      <c r="X24" s="18">
        <v>6172</v>
      </c>
      <c r="Y24" s="57">
        <v>0</v>
      </c>
      <c r="Z24" s="57">
        <v>0</v>
      </c>
      <c r="AA24" s="57">
        <v>0</v>
      </c>
      <c r="AB24" s="18">
        <v>6</v>
      </c>
      <c r="AC24" s="18">
        <v>156</v>
      </c>
      <c r="AD24" s="18">
        <v>1093</v>
      </c>
      <c r="AE24" s="57">
        <v>0</v>
      </c>
      <c r="AF24" s="57">
        <v>0</v>
      </c>
      <c r="AG24" s="57">
        <v>0</v>
      </c>
      <c r="AH24" s="313">
        <v>2</v>
      </c>
      <c r="AI24" s="314"/>
      <c r="AJ24" s="314"/>
    </row>
    <row r="25" spans="1:36" s="4" customFormat="1" ht="10.5">
      <c r="A25" s="9"/>
      <c r="B25" s="9">
        <v>3</v>
      </c>
      <c r="C25" s="10" t="s">
        <v>38</v>
      </c>
      <c r="D25" s="57">
        <v>56</v>
      </c>
      <c r="E25" s="57">
        <v>2178</v>
      </c>
      <c r="F25" s="57">
        <v>21568</v>
      </c>
      <c r="G25" s="57">
        <v>1</v>
      </c>
      <c r="H25" s="57">
        <v>35</v>
      </c>
      <c r="I25" s="57">
        <v>801</v>
      </c>
      <c r="J25" s="57">
        <v>6</v>
      </c>
      <c r="K25" s="57">
        <v>240</v>
      </c>
      <c r="L25" s="57">
        <v>2457</v>
      </c>
      <c r="M25" s="57">
        <v>9</v>
      </c>
      <c r="N25" s="57">
        <v>351</v>
      </c>
      <c r="O25" s="57">
        <v>3485</v>
      </c>
      <c r="P25" s="18">
        <v>11</v>
      </c>
      <c r="Q25" s="18">
        <v>459</v>
      </c>
      <c r="R25" s="18">
        <v>5363</v>
      </c>
      <c r="S25" s="57">
        <v>0</v>
      </c>
      <c r="T25" s="57">
        <v>0</v>
      </c>
      <c r="U25" s="57">
        <v>0</v>
      </c>
      <c r="V25" s="18">
        <v>27</v>
      </c>
      <c r="W25" s="18">
        <v>1020</v>
      </c>
      <c r="X25" s="18">
        <v>9214</v>
      </c>
      <c r="Y25" s="18">
        <v>1</v>
      </c>
      <c r="Z25" s="18">
        <v>43</v>
      </c>
      <c r="AA25" s="18">
        <v>129</v>
      </c>
      <c r="AB25" s="18">
        <v>1</v>
      </c>
      <c r="AC25" s="18">
        <v>30</v>
      </c>
      <c r="AD25" s="18">
        <v>119</v>
      </c>
      <c r="AE25" s="57">
        <v>0</v>
      </c>
      <c r="AF25" s="57">
        <v>0</v>
      </c>
      <c r="AG25" s="57">
        <v>0</v>
      </c>
      <c r="AH25" s="313">
        <v>3</v>
      </c>
      <c r="AI25" s="314"/>
      <c r="AJ25" s="314"/>
    </row>
    <row r="26" spans="1:36" s="4" customFormat="1" ht="10.5">
      <c r="A26" s="9"/>
      <c r="B26" s="9">
        <v>4</v>
      </c>
      <c r="C26" s="10" t="s">
        <v>37</v>
      </c>
      <c r="D26" s="57">
        <v>45</v>
      </c>
      <c r="E26" s="57">
        <v>3090</v>
      </c>
      <c r="F26" s="57">
        <v>41923</v>
      </c>
      <c r="G26" s="57">
        <v>2</v>
      </c>
      <c r="H26" s="57">
        <v>156</v>
      </c>
      <c r="I26" s="57">
        <v>4423</v>
      </c>
      <c r="J26" s="57">
        <v>8</v>
      </c>
      <c r="K26" s="57">
        <v>521</v>
      </c>
      <c r="L26" s="57">
        <v>7197</v>
      </c>
      <c r="M26" s="57">
        <v>6</v>
      </c>
      <c r="N26" s="57">
        <v>383</v>
      </c>
      <c r="O26" s="57">
        <v>6321</v>
      </c>
      <c r="P26" s="18">
        <v>4</v>
      </c>
      <c r="Q26" s="18">
        <v>272</v>
      </c>
      <c r="R26" s="18">
        <v>2209</v>
      </c>
      <c r="S26" s="18">
        <v>3</v>
      </c>
      <c r="T26" s="18">
        <v>214</v>
      </c>
      <c r="U26" s="18">
        <v>4094</v>
      </c>
      <c r="V26" s="18">
        <v>21</v>
      </c>
      <c r="W26" s="18">
        <v>1482</v>
      </c>
      <c r="X26" s="18">
        <v>17283</v>
      </c>
      <c r="Y26" s="57">
        <v>0</v>
      </c>
      <c r="Z26" s="57">
        <v>0</v>
      </c>
      <c r="AA26" s="57">
        <v>0</v>
      </c>
      <c r="AB26" s="18">
        <v>1</v>
      </c>
      <c r="AC26" s="18">
        <v>62</v>
      </c>
      <c r="AD26" s="18">
        <v>396</v>
      </c>
      <c r="AE26" s="57">
        <v>0</v>
      </c>
      <c r="AF26" s="57">
        <v>0</v>
      </c>
      <c r="AG26" s="57">
        <v>0</v>
      </c>
      <c r="AH26" s="313">
        <v>4</v>
      </c>
      <c r="AI26" s="314"/>
      <c r="AJ26" s="314"/>
    </row>
    <row r="27" spans="1:36" s="4" customFormat="1" ht="10.5">
      <c r="A27" s="9"/>
      <c r="B27" s="9">
        <v>5</v>
      </c>
      <c r="C27" s="10" t="s">
        <v>22</v>
      </c>
      <c r="D27" s="57">
        <v>31</v>
      </c>
      <c r="E27" s="57">
        <v>8671</v>
      </c>
      <c r="F27" s="57">
        <v>142561</v>
      </c>
      <c r="G27" s="57">
        <v>10</v>
      </c>
      <c r="H27" s="57">
        <v>3789</v>
      </c>
      <c r="I27" s="57">
        <v>74890</v>
      </c>
      <c r="J27" s="57">
        <v>1</v>
      </c>
      <c r="K27" s="57">
        <v>150</v>
      </c>
      <c r="L27" s="57">
        <v>1725</v>
      </c>
      <c r="M27" s="57">
        <v>4</v>
      </c>
      <c r="N27" s="57">
        <v>1148</v>
      </c>
      <c r="O27" s="57">
        <v>15239</v>
      </c>
      <c r="P27" s="18">
        <v>9</v>
      </c>
      <c r="Q27" s="18">
        <v>2233</v>
      </c>
      <c r="R27" s="18">
        <v>29158</v>
      </c>
      <c r="S27" s="18">
        <v>1</v>
      </c>
      <c r="T27" s="18">
        <v>476</v>
      </c>
      <c r="U27" s="18">
        <v>7611</v>
      </c>
      <c r="V27" s="18">
        <v>5</v>
      </c>
      <c r="W27" s="18">
        <v>728</v>
      </c>
      <c r="X27" s="18">
        <v>13026</v>
      </c>
      <c r="Y27" s="57">
        <v>0</v>
      </c>
      <c r="Z27" s="57">
        <v>0</v>
      </c>
      <c r="AA27" s="57">
        <v>0</v>
      </c>
      <c r="AB27" s="18">
        <v>1</v>
      </c>
      <c r="AC27" s="18">
        <v>147</v>
      </c>
      <c r="AD27" s="18">
        <v>912</v>
      </c>
      <c r="AE27" s="57">
        <v>0</v>
      </c>
      <c r="AF27" s="57">
        <v>0</v>
      </c>
      <c r="AG27" s="57">
        <v>0</v>
      </c>
      <c r="AH27" s="313">
        <v>5</v>
      </c>
      <c r="AI27" s="314"/>
      <c r="AJ27" s="314"/>
    </row>
    <row r="28" spans="1:36" s="4" customFormat="1" ht="10.5" customHeight="1">
      <c r="A28" s="286" t="s">
        <v>2</v>
      </c>
      <c r="B28" s="286"/>
      <c r="C28" s="287"/>
      <c r="D28" s="57"/>
      <c r="E28" s="57"/>
      <c r="F28" s="57"/>
      <c r="G28" s="57"/>
      <c r="H28" s="57"/>
      <c r="I28" s="57"/>
      <c r="J28" s="57"/>
      <c r="K28" s="57"/>
      <c r="L28" s="57"/>
      <c r="M28" s="57"/>
      <c r="N28" s="57"/>
      <c r="O28" s="57"/>
      <c r="P28" s="18"/>
      <c r="Q28" s="18"/>
      <c r="R28" s="18"/>
      <c r="S28" s="18"/>
      <c r="T28" s="18"/>
      <c r="U28" s="18"/>
      <c r="V28" s="18"/>
      <c r="W28" s="18"/>
      <c r="X28" s="18"/>
      <c r="Y28" s="18"/>
      <c r="Z28" s="18"/>
      <c r="AA28" s="18"/>
      <c r="AB28" s="18"/>
      <c r="AC28" s="18"/>
      <c r="AD28" s="18"/>
      <c r="AE28" s="18"/>
      <c r="AF28" s="18"/>
      <c r="AG28" s="42"/>
      <c r="AH28" s="316" t="s">
        <v>2</v>
      </c>
      <c r="AI28" s="317"/>
      <c r="AJ28" s="317"/>
    </row>
    <row r="29" spans="1:36" s="4" customFormat="1" ht="10.5">
      <c r="A29" s="9"/>
      <c r="B29" s="9">
        <v>1</v>
      </c>
      <c r="C29" s="10" t="s">
        <v>20</v>
      </c>
      <c r="D29" s="57">
        <v>2073</v>
      </c>
      <c r="E29" s="57">
        <v>10644</v>
      </c>
      <c r="F29" s="57">
        <v>75276</v>
      </c>
      <c r="G29" s="57">
        <v>46</v>
      </c>
      <c r="H29" s="57">
        <v>260</v>
      </c>
      <c r="I29" s="57">
        <v>4470</v>
      </c>
      <c r="J29" s="57">
        <v>81</v>
      </c>
      <c r="K29" s="57">
        <v>479</v>
      </c>
      <c r="L29" s="57">
        <v>3668</v>
      </c>
      <c r="M29" s="57">
        <v>127</v>
      </c>
      <c r="N29" s="57">
        <v>741</v>
      </c>
      <c r="O29" s="57">
        <v>6104</v>
      </c>
      <c r="P29" s="18">
        <v>230</v>
      </c>
      <c r="Q29" s="18">
        <v>1272</v>
      </c>
      <c r="R29" s="18">
        <v>9377</v>
      </c>
      <c r="S29" s="18">
        <v>19</v>
      </c>
      <c r="T29" s="18">
        <v>105</v>
      </c>
      <c r="U29" s="18">
        <v>2903</v>
      </c>
      <c r="V29" s="18">
        <v>1550</v>
      </c>
      <c r="W29" s="18">
        <v>7676</v>
      </c>
      <c r="X29" s="18">
        <v>48265</v>
      </c>
      <c r="Y29" s="18">
        <v>1</v>
      </c>
      <c r="Z29" s="18">
        <v>4</v>
      </c>
      <c r="AA29" s="18">
        <v>14</v>
      </c>
      <c r="AB29" s="18">
        <v>14</v>
      </c>
      <c r="AC29" s="18">
        <v>85</v>
      </c>
      <c r="AD29" s="18">
        <v>418</v>
      </c>
      <c r="AE29" s="18">
        <v>5</v>
      </c>
      <c r="AF29" s="18">
        <v>22</v>
      </c>
      <c r="AG29" s="18">
        <v>57</v>
      </c>
      <c r="AH29" s="313">
        <v>1</v>
      </c>
      <c r="AI29" s="314"/>
      <c r="AJ29" s="314"/>
    </row>
    <row r="30" spans="1:36" s="4" customFormat="1" ht="10.5">
      <c r="A30" s="9"/>
      <c r="B30" s="9">
        <v>2</v>
      </c>
      <c r="C30" s="10" t="s">
        <v>21</v>
      </c>
      <c r="D30" s="57">
        <v>150</v>
      </c>
      <c r="E30" s="57">
        <v>2928</v>
      </c>
      <c r="F30" s="57">
        <v>23006</v>
      </c>
      <c r="G30" s="57">
        <v>6</v>
      </c>
      <c r="H30" s="57">
        <v>111</v>
      </c>
      <c r="I30" s="57">
        <v>2811</v>
      </c>
      <c r="J30" s="57">
        <v>8</v>
      </c>
      <c r="K30" s="57">
        <v>160</v>
      </c>
      <c r="L30" s="57">
        <v>1335</v>
      </c>
      <c r="M30" s="57">
        <v>8</v>
      </c>
      <c r="N30" s="57">
        <v>156</v>
      </c>
      <c r="O30" s="57">
        <v>1273</v>
      </c>
      <c r="P30" s="18">
        <v>16</v>
      </c>
      <c r="Q30" s="18">
        <v>300</v>
      </c>
      <c r="R30" s="18">
        <v>2413</v>
      </c>
      <c r="S30" s="18">
        <v>3</v>
      </c>
      <c r="T30" s="18">
        <v>57</v>
      </c>
      <c r="U30" s="18">
        <v>805</v>
      </c>
      <c r="V30" s="18">
        <v>108</v>
      </c>
      <c r="W30" s="18">
        <v>2125</v>
      </c>
      <c r="X30" s="18">
        <v>14269</v>
      </c>
      <c r="Y30" s="57">
        <v>0</v>
      </c>
      <c r="Z30" s="57">
        <v>0</v>
      </c>
      <c r="AA30" s="57">
        <v>0</v>
      </c>
      <c r="AB30" s="18">
        <v>1</v>
      </c>
      <c r="AC30" s="18">
        <v>19</v>
      </c>
      <c r="AD30" s="18">
        <v>100</v>
      </c>
      <c r="AE30" s="57">
        <v>0</v>
      </c>
      <c r="AF30" s="57">
        <v>0</v>
      </c>
      <c r="AG30" s="57">
        <v>0</v>
      </c>
      <c r="AH30" s="313">
        <v>2</v>
      </c>
      <c r="AI30" s="314"/>
      <c r="AJ30" s="314"/>
    </row>
    <row r="31" spans="1:36" s="4" customFormat="1" ht="10.5">
      <c r="A31" s="9"/>
      <c r="B31" s="9">
        <v>3</v>
      </c>
      <c r="C31" s="10" t="s">
        <v>38</v>
      </c>
      <c r="D31" s="57">
        <v>35</v>
      </c>
      <c r="E31" s="57">
        <v>1294</v>
      </c>
      <c r="F31" s="57">
        <v>12042</v>
      </c>
      <c r="G31" s="57">
        <v>2</v>
      </c>
      <c r="H31" s="57">
        <v>96</v>
      </c>
      <c r="I31" s="57">
        <v>959</v>
      </c>
      <c r="J31" s="57">
        <v>3</v>
      </c>
      <c r="K31" s="57">
        <v>104</v>
      </c>
      <c r="L31" s="57">
        <v>1133</v>
      </c>
      <c r="M31" s="57">
        <v>4</v>
      </c>
      <c r="N31" s="57">
        <v>147</v>
      </c>
      <c r="O31" s="57">
        <v>1508</v>
      </c>
      <c r="P31" s="18">
        <v>3</v>
      </c>
      <c r="Q31" s="18">
        <v>125</v>
      </c>
      <c r="R31" s="18">
        <v>1837</v>
      </c>
      <c r="S31" s="57">
        <v>0</v>
      </c>
      <c r="T31" s="57">
        <v>0</v>
      </c>
      <c r="U31" s="57">
        <v>0</v>
      </c>
      <c r="V31" s="18">
        <v>23</v>
      </c>
      <c r="W31" s="18">
        <v>822</v>
      </c>
      <c r="X31" s="18">
        <v>6605</v>
      </c>
      <c r="Y31" s="57">
        <v>0</v>
      </c>
      <c r="Z31" s="57">
        <v>0</v>
      </c>
      <c r="AA31" s="57">
        <v>0</v>
      </c>
      <c r="AB31" s="57">
        <v>0</v>
      </c>
      <c r="AC31" s="57">
        <v>0</v>
      </c>
      <c r="AD31" s="57">
        <v>0</v>
      </c>
      <c r="AE31" s="57">
        <v>0</v>
      </c>
      <c r="AF31" s="57">
        <v>0</v>
      </c>
      <c r="AG31" s="57">
        <v>0</v>
      </c>
      <c r="AH31" s="313">
        <v>3</v>
      </c>
      <c r="AI31" s="314"/>
      <c r="AJ31" s="314"/>
    </row>
    <row r="32" spans="1:36" s="4" customFormat="1" ht="10.5">
      <c r="A32" s="9"/>
      <c r="B32" s="9">
        <v>4</v>
      </c>
      <c r="C32" s="10" t="s">
        <v>37</v>
      </c>
      <c r="D32" s="57">
        <v>25</v>
      </c>
      <c r="E32" s="57">
        <v>1664</v>
      </c>
      <c r="F32" s="57">
        <v>12801</v>
      </c>
      <c r="G32" s="57">
        <v>2</v>
      </c>
      <c r="H32" s="57">
        <v>134</v>
      </c>
      <c r="I32" s="57">
        <v>476</v>
      </c>
      <c r="J32" s="57">
        <v>5</v>
      </c>
      <c r="K32" s="57">
        <v>345</v>
      </c>
      <c r="L32" s="57">
        <v>3575</v>
      </c>
      <c r="M32" s="57">
        <v>0</v>
      </c>
      <c r="N32" s="57">
        <v>0</v>
      </c>
      <c r="O32" s="57">
        <v>0</v>
      </c>
      <c r="P32" s="18">
        <v>3</v>
      </c>
      <c r="Q32" s="18">
        <v>244</v>
      </c>
      <c r="R32" s="18">
        <v>2763</v>
      </c>
      <c r="S32" s="57">
        <v>0</v>
      </c>
      <c r="T32" s="57">
        <v>0</v>
      </c>
      <c r="U32" s="57">
        <v>0</v>
      </c>
      <c r="V32" s="18">
        <v>15</v>
      </c>
      <c r="W32" s="18">
        <v>941</v>
      </c>
      <c r="X32" s="18">
        <v>5987</v>
      </c>
      <c r="Y32" s="57">
        <v>0</v>
      </c>
      <c r="Z32" s="57">
        <v>0</v>
      </c>
      <c r="AA32" s="57">
        <v>0</v>
      </c>
      <c r="AB32" s="57">
        <v>0</v>
      </c>
      <c r="AC32" s="57">
        <v>0</v>
      </c>
      <c r="AD32" s="57">
        <v>0</v>
      </c>
      <c r="AE32" s="57">
        <v>0</v>
      </c>
      <c r="AF32" s="57">
        <v>0</v>
      </c>
      <c r="AG32" s="57">
        <v>0</v>
      </c>
      <c r="AH32" s="313">
        <v>4</v>
      </c>
      <c r="AI32" s="314"/>
      <c r="AJ32" s="314"/>
    </row>
    <row r="33" spans="1:36" s="4" customFormat="1" ht="10.5">
      <c r="A33" s="9"/>
      <c r="B33" s="9">
        <v>5</v>
      </c>
      <c r="C33" s="10" t="s">
        <v>22</v>
      </c>
      <c r="D33" s="57">
        <v>13</v>
      </c>
      <c r="E33" s="57">
        <v>2342</v>
      </c>
      <c r="F33" s="57">
        <v>22471</v>
      </c>
      <c r="G33" s="57">
        <v>3</v>
      </c>
      <c r="H33" s="57">
        <v>374</v>
      </c>
      <c r="I33" s="57">
        <v>3318</v>
      </c>
      <c r="J33" s="57">
        <v>1</v>
      </c>
      <c r="K33" s="57">
        <v>188</v>
      </c>
      <c r="L33" s="57">
        <v>1454</v>
      </c>
      <c r="M33" s="57">
        <v>2</v>
      </c>
      <c r="N33" s="57">
        <v>694</v>
      </c>
      <c r="O33" s="57">
        <v>5975</v>
      </c>
      <c r="P33" s="57">
        <v>0</v>
      </c>
      <c r="Q33" s="57">
        <v>0</v>
      </c>
      <c r="R33" s="57">
        <v>0</v>
      </c>
      <c r="S33" s="18">
        <v>1</v>
      </c>
      <c r="T33" s="18">
        <v>314</v>
      </c>
      <c r="U33" s="18">
        <v>5024</v>
      </c>
      <c r="V33" s="18">
        <v>6</v>
      </c>
      <c r="W33" s="18">
        <v>772</v>
      </c>
      <c r="X33" s="18">
        <v>6700</v>
      </c>
      <c r="Y33" s="57">
        <v>0</v>
      </c>
      <c r="Z33" s="57">
        <v>0</v>
      </c>
      <c r="AA33" s="57">
        <v>0</v>
      </c>
      <c r="AB33" s="57">
        <v>0</v>
      </c>
      <c r="AC33" s="57">
        <v>0</v>
      </c>
      <c r="AD33" s="57">
        <v>0</v>
      </c>
      <c r="AE33" s="57">
        <v>0</v>
      </c>
      <c r="AF33" s="57">
        <v>0</v>
      </c>
      <c r="AG33" s="57">
        <v>0</v>
      </c>
      <c r="AH33" s="313">
        <v>5</v>
      </c>
      <c r="AI33" s="314"/>
      <c r="AJ33" s="314"/>
    </row>
    <row r="34" spans="1:36" s="4" customFormat="1" ht="10.5" customHeight="1">
      <c r="A34" s="286" t="s">
        <v>3</v>
      </c>
      <c r="B34" s="286"/>
      <c r="C34" s="287"/>
      <c r="D34" s="57"/>
      <c r="E34" s="57"/>
      <c r="F34" s="57"/>
      <c r="G34" s="57"/>
      <c r="H34" s="57"/>
      <c r="I34" s="57"/>
      <c r="J34" s="57"/>
      <c r="K34" s="57"/>
      <c r="L34" s="57"/>
      <c r="M34" s="57"/>
      <c r="N34" s="57"/>
      <c r="O34" s="57"/>
      <c r="P34" s="18"/>
      <c r="Q34" s="18"/>
      <c r="R34" s="18"/>
      <c r="S34" s="18"/>
      <c r="T34" s="18"/>
      <c r="U34" s="18"/>
      <c r="V34" s="18"/>
      <c r="W34" s="18"/>
      <c r="X34" s="18"/>
      <c r="Y34" s="18"/>
      <c r="Z34" s="18"/>
      <c r="AA34" s="18"/>
      <c r="AB34" s="18"/>
      <c r="AC34" s="18"/>
      <c r="AD34" s="18"/>
      <c r="AE34" s="18"/>
      <c r="AF34" s="18"/>
      <c r="AG34" s="42"/>
      <c r="AH34" s="315" t="s">
        <v>3</v>
      </c>
      <c r="AI34" s="286"/>
      <c r="AJ34" s="286"/>
    </row>
    <row r="35" spans="1:36" s="4" customFormat="1" ht="10.5">
      <c r="A35" s="9"/>
      <c r="B35" s="9">
        <v>1</v>
      </c>
      <c r="C35" s="10" t="s">
        <v>20</v>
      </c>
      <c r="D35" s="57">
        <v>22</v>
      </c>
      <c r="E35" s="57">
        <v>88</v>
      </c>
      <c r="F35" s="57">
        <v>307</v>
      </c>
      <c r="G35" s="57">
        <v>0</v>
      </c>
      <c r="H35" s="57">
        <v>0</v>
      </c>
      <c r="I35" s="57">
        <v>0</v>
      </c>
      <c r="J35" s="57">
        <v>0</v>
      </c>
      <c r="K35" s="57">
        <v>0</v>
      </c>
      <c r="L35" s="57">
        <v>0</v>
      </c>
      <c r="M35" s="57">
        <v>0</v>
      </c>
      <c r="N35" s="57">
        <v>0</v>
      </c>
      <c r="O35" s="57">
        <v>0</v>
      </c>
      <c r="P35" s="57">
        <v>0</v>
      </c>
      <c r="Q35" s="57">
        <v>0</v>
      </c>
      <c r="R35" s="57">
        <v>0</v>
      </c>
      <c r="S35" s="57">
        <v>0</v>
      </c>
      <c r="T35" s="57">
        <v>0</v>
      </c>
      <c r="U35" s="57">
        <v>0</v>
      </c>
      <c r="V35" s="18">
        <v>22</v>
      </c>
      <c r="W35" s="18">
        <v>88</v>
      </c>
      <c r="X35" s="18">
        <v>307</v>
      </c>
      <c r="Y35" s="57">
        <v>0</v>
      </c>
      <c r="Z35" s="57">
        <v>0</v>
      </c>
      <c r="AA35" s="57">
        <v>0</v>
      </c>
      <c r="AB35" s="57">
        <v>0</v>
      </c>
      <c r="AC35" s="57">
        <v>0</v>
      </c>
      <c r="AD35" s="57">
        <v>0</v>
      </c>
      <c r="AE35" s="57">
        <v>0</v>
      </c>
      <c r="AF35" s="57">
        <v>0</v>
      </c>
      <c r="AG35" s="57">
        <v>0</v>
      </c>
      <c r="AH35" s="313">
        <v>1</v>
      </c>
      <c r="AI35" s="314"/>
      <c r="AJ35" s="314"/>
    </row>
    <row r="36" spans="1:36" s="4" customFormat="1" ht="10.5">
      <c r="A36" s="9"/>
      <c r="B36" s="9">
        <v>2</v>
      </c>
      <c r="C36" s="10" t="s">
        <v>23</v>
      </c>
      <c r="D36" s="57">
        <v>1</v>
      </c>
      <c r="E36" s="57">
        <v>17</v>
      </c>
      <c r="F36" s="57">
        <v>104</v>
      </c>
      <c r="G36" s="57">
        <v>0</v>
      </c>
      <c r="H36" s="57">
        <v>0</v>
      </c>
      <c r="I36" s="57">
        <v>0</v>
      </c>
      <c r="J36" s="57">
        <v>0</v>
      </c>
      <c r="K36" s="57">
        <v>0</v>
      </c>
      <c r="L36" s="57">
        <v>0</v>
      </c>
      <c r="M36" s="57">
        <v>0</v>
      </c>
      <c r="N36" s="57">
        <v>0</v>
      </c>
      <c r="O36" s="57">
        <v>0</v>
      </c>
      <c r="P36" s="57">
        <v>0</v>
      </c>
      <c r="Q36" s="57">
        <v>0</v>
      </c>
      <c r="R36" s="57">
        <v>0</v>
      </c>
      <c r="S36" s="57">
        <v>0</v>
      </c>
      <c r="T36" s="57">
        <v>0</v>
      </c>
      <c r="U36" s="57">
        <v>0</v>
      </c>
      <c r="V36" s="18">
        <v>1</v>
      </c>
      <c r="W36" s="18">
        <v>17</v>
      </c>
      <c r="X36" s="18">
        <v>104</v>
      </c>
      <c r="Y36" s="57">
        <v>0</v>
      </c>
      <c r="Z36" s="57">
        <v>0</v>
      </c>
      <c r="AA36" s="57">
        <v>0</v>
      </c>
      <c r="AB36" s="57">
        <v>0</v>
      </c>
      <c r="AC36" s="57">
        <v>0</v>
      </c>
      <c r="AD36" s="57">
        <v>0</v>
      </c>
      <c r="AE36" s="57">
        <v>0</v>
      </c>
      <c r="AF36" s="57">
        <v>0</v>
      </c>
      <c r="AG36" s="57">
        <v>0</v>
      </c>
      <c r="AH36" s="313">
        <v>2</v>
      </c>
      <c r="AI36" s="314"/>
      <c r="AJ36" s="314"/>
    </row>
    <row r="37" spans="1:36" s="4" customFormat="1" ht="10.5" customHeight="1">
      <c r="A37" s="286" t="s">
        <v>4</v>
      </c>
      <c r="B37" s="286"/>
      <c r="C37" s="287"/>
      <c r="D37" s="57"/>
      <c r="E37" s="57"/>
      <c r="F37" s="57"/>
      <c r="G37" s="57"/>
      <c r="H37" s="57"/>
      <c r="I37" s="57"/>
      <c r="J37" s="57"/>
      <c r="K37" s="57"/>
      <c r="L37" s="57"/>
      <c r="M37" s="57"/>
      <c r="N37" s="57"/>
      <c r="O37" s="57"/>
      <c r="P37" s="18"/>
      <c r="Q37" s="18"/>
      <c r="R37" s="18"/>
      <c r="S37" s="18"/>
      <c r="T37" s="18"/>
      <c r="U37" s="18"/>
      <c r="V37" s="18"/>
      <c r="W37" s="18"/>
      <c r="X37" s="18"/>
      <c r="Y37" s="18"/>
      <c r="Z37" s="18"/>
      <c r="AA37" s="18"/>
      <c r="AB37" s="18"/>
      <c r="AC37" s="18"/>
      <c r="AD37" s="18"/>
      <c r="AE37" s="18"/>
      <c r="AF37" s="18"/>
      <c r="AG37" s="42"/>
      <c r="AH37" s="315" t="s">
        <v>4</v>
      </c>
      <c r="AI37" s="286"/>
      <c r="AJ37" s="286"/>
    </row>
    <row r="38" spans="1:36" s="4" customFormat="1" ht="10.5">
      <c r="A38" s="9"/>
      <c r="B38" s="9">
        <v>1</v>
      </c>
      <c r="C38" s="10" t="s">
        <v>20</v>
      </c>
      <c r="D38" s="57">
        <v>62</v>
      </c>
      <c r="E38" s="57">
        <v>329</v>
      </c>
      <c r="F38" s="57">
        <v>558</v>
      </c>
      <c r="G38" s="57">
        <v>0</v>
      </c>
      <c r="H38" s="57">
        <v>0</v>
      </c>
      <c r="I38" s="57">
        <v>0</v>
      </c>
      <c r="J38" s="57">
        <v>1</v>
      </c>
      <c r="K38" s="57">
        <v>3</v>
      </c>
      <c r="L38" s="57">
        <v>11</v>
      </c>
      <c r="M38" s="57">
        <v>3</v>
      </c>
      <c r="N38" s="57">
        <v>18</v>
      </c>
      <c r="O38" s="57">
        <v>8</v>
      </c>
      <c r="P38" s="18">
        <v>1</v>
      </c>
      <c r="Q38" s="18">
        <v>3</v>
      </c>
      <c r="R38" s="18">
        <v>3</v>
      </c>
      <c r="S38" s="57">
        <v>0</v>
      </c>
      <c r="T38" s="57">
        <v>0</v>
      </c>
      <c r="U38" s="57">
        <v>0</v>
      </c>
      <c r="V38" s="18">
        <v>57</v>
      </c>
      <c r="W38" s="18">
        <v>305</v>
      </c>
      <c r="X38" s="18">
        <v>536</v>
      </c>
      <c r="Y38" s="57">
        <v>0</v>
      </c>
      <c r="Z38" s="57">
        <v>0</v>
      </c>
      <c r="AA38" s="57">
        <v>0</v>
      </c>
      <c r="AB38" s="57">
        <v>0</v>
      </c>
      <c r="AC38" s="57">
        <v>0</v>
      </c>
      <c r="AD38" s="57">
        <v>0</v>
      </c>
      <c r="AE38" s="57">
        <v>0</v>
      </c>
      <c r="AF38" s="57">
        <v>0</v>
      </c>
      <c r="AG38" s="57">
        <v>0</v>
      </c>
      <c r="AH38" s="313">
        <v>1</v>
      </c>
      <c r="AI38" s="314"/>
      <c r="AJ38" s="314"/>
    </row>
    <row r="39" spans="1:36" s="4" customFormat="1" ht="10.5">
      <c r="A39" s="9"/>
      <c r="B39" s="9">
        <v>2</v>
      </c>
      <c r="C39" s="10" t="s">
        <v>95</v>
      </c>
      <c r="D39" s="57">
        <v>7</v>
      </c>
      <c r="E39" s="57">
        <v>172</v>
      </c>
      <c r="F39" s="57">
        <v>251</v>
      </c>
      <c r="G39" s="57">
        <v>0</v>
      </c>
      <c r="H39" s="57">
        <v>0</v>
      </c>
      <c r="I39" s="57">
        <v>0</v>
      </c>
      <c r="J39" s="57">
        <v>0</v>
      </c>
      <c r="K39" s="57">
        <v>0</v>
      </c>
      <c r="L39" s="57">
        <v>0</v>
      </c>
      <c r="M39" s="57">
        <v>0</v>
      </c>
      <c r="N39" s="57">
        <v>0</v>
      </c>
      <c r="O39" s="57">
        <v>0</v>
      </c>
      <c r="P39" s="57">
        <v>0</v>
      </c>
      <c r="Q39" s="57">
        <v>0</v>
      </c>
      <c r="R39" s="57">
        <v>0</v>
      </c>
      <c r="S39" s="57">
        <v>0</v>
      </c>
      <c r="T39" s="57">
        <v>0</v>
      </c>
      <c r="U39" s="57">
        <v>0</v>
      </c>
      <c r="V39" s="18">
        <v>7</v>
      </c>
      <c r="W39" s="18">
        <v>172</v>
      </c>
      <c r="X39" s="18">
        <v>251</v>
      </c>
      <c r="Y39" s="57">
        <v>0</v>
      </c>
      <c r="Z39" s="57">
        <v>0</v>
      </c>
      <c r="AA39" s="57">
        <v>0</v>
      </c>
      <c r="AB39" s="57">
        <v>0</v>
      </c>
      <c r="AC39" s="57">
        <v>0</v>
      </c>
      <c r="AD39" s="57">
        <v>0</v>
      </c>
      <c r="AE39" s="57">
        <v>0</v>
      </c>
      <c r="AF39" s="57">
        <v>0</v>
      </c>
      <c r="AG39" s="57">
        <v>0</v>
      </c>
      <c r="AH39" s="313">
        <v>2</v>
      </c>
      <c r="AI39" s="314"/>
      <c r="AJ39" s="314"/>
    </row>
    <row r="40" spans="1:36" s="4" customFormat="1" ht="6" customHeight="1">
      <c r="A40" s="8"/>
      <c r="B40" s="8"/>
      <c r="C40" s="11"/>
      <c r="D40" s="48"/>
      <c r="E40" s="48"/>
      <c r="F40" s="48"/>
      <c r="G40" s="17"/>
      <c r="H40" s="17"/>
      <c r="I40" s="17"/>
      <c r="J40" s="17"/>
      <c r="K40" s="17"/>
      <c r="L40" s="17"/>
      <c r="M40" s="17"/>
      <c r="N40" s="17"/>
      <c r="O40" s="17"/>
      <c r="P40" s="17"/>
      <c r="Q40" s="17"/>
      <c r="R40" s="17"/>
      <c r="S40" s="17"/>
      <c r="T40" s="17"/>
      <c r="U40" s="17"/>
      <c r="V40" s="48"/>
      <c r="W40" s="48"/>
      <c r="X40" s="48"/>
      <c r="Y40" s="17"/>
      <c r="Z40" s="17"/>
      <c r="AA40" s="17"/>
      <c r="AB40" s="17"/>
      <c r="AC40" s="17"/>
      <c r="AD40" s="17"/>
      <c r="AE40" s="17"/>
      <c r="AF40" s="17"/>
      <c r="AG40" s="41"/>
      <c r="AH40" s="39"/>
      <c r="AI40" s="39"/>
      <c r="AJ40" s="39"/>
    </row>
    <row r="41" spans="1:36" s="4" customFormat="1" ht="10.5">
      <c r="A41" s="4" t="s">
        <v>94</v>
      </c>
    </row>
    <row r="42" spans="1:36" ht="10.5" customHeight="1">
      <c r="A42" s="4" t="s">
        <v>49</v>
      </c>
    </row>
  </sheetData>
  <mergeCells count="57">
    <mergeCell ref="AH39:AJ39"/>
    <mergeCell ref="AG5:AJ5"/>
    <mergeCell ref="A11:C11"/>
    <mergeCell ref="A12:C12"/>
    <mergeCell ref="AH10:AJ10"/>
    <mergeCell ref="AH11:AJ11"/>
    <mergeCell ref="AH12:AJ12"/>
    <mergeCell ref="AH7:AJ7"/>
    <mergeCell ref="AH6:AJ6"/>
    <mergeCell ref="AH30:AJ30"/>
    <mergeCell ref="AH17:AJ17"/>
    <mergeCell ref="AH8:AJ8"/>
    <mergeCell ref="Y6:AG6"/>
    <mergeCell ref="AH38:AJ38"/>
    <mergeCell ref="AH36:AJ36"/>
    <mergeCell ref="AH25:AJ25"/>
    <mergeCell ref="AH27:AJ27"/>
    <mergeCell ref="AH26:AJ26"/>
    <mergeCell ref="AH32:AJ32"/>
    <mergeCell ref="AH28:AJ28"/>
    <mergeCell ref="AH16:AJ16"/>
    <mergeCell ref="AE7:AG7"/>
    <mergeCell ref="AH13:AJ13"/>
    <mergeCell ref="AH14:AJ14"/>
    <mergeCell ref="AH37:AJ37"/>
    <mergeCell ref="AH18:AJ18"/>
    <mergeCell ref="AH19:AJ19"/>
    <mergeCell ref="AH33:AJ33"/>
    <mergeCell ref="AH34:AJ34"/>
    <mergeCell ref="AH35:AJ35"/>
    <mergeCell ref="AH21:AJ21"/>
    <mergeCell ref="AH22:AJ22"/>
    <mergeCell ref="AH20:AJ20"/>
    <mergeCell ref="AH31:AJ31"/>
    <mergeCell ref="AH23:AJ23"/>
    <mergeCell ref="AH24:AJ24"/>
    <mergeCell ref="AH29:AJ29"/>
    <mergeCell ref="D6:F7"/>
    <mergeCell ref="G6:I7"/>
    <mergeCell ref="J6:L7"/>
    <mergeCell ref="A6:C6"/>
    <mergeCell ref="AB7:AD7"/>
    <mergeCell ref="P6:R7"/>
    <mergeCell ref="S6:U7"/>
    <mergeCell ref="V6:X7"/>
    <mergeCell ref="Y7:AA7"/>
    <mergeCell ref="M6:O7"/>
    <mergeCell ref="A7:C7"/>
    <mergeCell ref="A8:C8"/>
    <mergeCell ref="A10:C10"/>
    <mergeCell ref="A37:C37"/>
    <mergeCell ref="A13:C13"/>
    <mergeCell ref="A14:C14"/>
    <mergeCell ref="A22:C22"/>
    <mergeCell ref="A28:C28"/>
    <mergeCell ref="A34:C34"/>
    <mergeCell ref="A16:C16"/>
  </mergeCells>
  <phoneticPr fontId="11"/>
  <pageMargins left="0.6692913385826772" right="0.6692913385826772" top="0.78740157480314965" bottom="0.86614173228346458" header="0.51181102362204722" footer="0.51181102362204722"/>
  <pageSetup paperSize="9" scale="99" orientation="portrait" horizontalDpi="40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41"/>
  <sheetViews>
    <sheetView zoomScaleNormal="100" zoomScaleSheetLayoutView="100" workbookViewId="0"/>
  </sheetViews>
  <sheetFormatPr defaultRowHeight="13.5"/>
  <cols>
    <col min="1" max="1" width="1.625" style="3" customWidth="1"/>
    <col min="2" max="2" width="2.625" style="3" customWidth="1"/>
    <col min="3" max="3" width="12.125" style="3" customWidth="1"/>
    <col min="4" max="4" width="6.375" style="3" customWidth="1"/>
    <col min="5" max="5" width="7.375" style="3" customWidth="1"/>
    <col min="6" max="6" width="8.3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5" style="3" customWidth="1"/>
    <col min="19" max="19" width="3.125" style="3" customWidth="1"/>
    <col min="20" max="20" width="5.125" style="3" customWidth="1"/>
    <col min="21" max="21" width="6.625" style="3" customWidth="1"/>
    <col min="22" max="22" width="5.25" style="3" customWidth="1"/>
    <col min="23" max="23" width="6.125" style="3" customWidth="1"/>
    <col min="24" max="24" width="7" style="3" customWidth="1"/>
    <col min="25" max="26" width="2.75" style="3" customWidth="1"/>
    <col min="27" max="27" width="3.375" style="3" customWidth="1"/>
    <col min="28" max="28" width="3.25" style="3" customWidth="1"/>
    <col min="29" max="29" width="3.5" style="3" customWidth="1"/>
    <col min="30" max="30" width="5.5" style="3" customWidth="1"/>
    <col min="31" max="31" width="3.125" style="3" customWidth="1"/>
    <col min="32" max="33" width="4.125" style="3" customWidth="1"/>
    <col min="34" max="34" width="1.625" style="3" customWidth="1"/>
    <col min="35" max="35" width="2.625" style="3" customWidth="1"/>
    <col min="36" max="36" width="4.25" style="3" customWidth="1"/>
    <col min="37" max="16384" width="9" style="3"/>
  </cols>
  <sheetData>
    <row r="1" spans="1:36" ht="13.5" customHeight="1">
      <c r="A1" s="55" t="s">
        <v>106</v>
      </c>
      <c r="L1" s="54"/>
      <c r="M1" s="54"/>
      <c r="N1" s="54"/>
      <c r="P1" s="2"/>
      <c r="Q1" s="2"/>
      <c r="R1" s="2"/>
      <c r="S1" s="2"/>
      <c r="T1" s="2"/>
    </row>
    <row r="2" spans="1:36" s="4" customFormat="1" ht="10.5" customHeight="1"/>
    <row r="3" spans="1:36" s="4" customFormat="1" ht="10.5" customHeight="1">
      <c r="A3" s="4" t="s">
        <v>105</v>
      </c>
      <c r="AD3" s="1"/>
    </row>
    <row r="4" spans="1:36" s="4" customFormat="1" ht="10.5" customHeight="1">
      <c r="AD4" s="1"/>
    </row>
    <row r="5" spans="1:36" s="4" customFormat="1" ht="10.5" customHeight="1">
      <c r="A5" s="7" t="s">
        <v>17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318" t="s">
        <v>13</v>
      </c>
      <c r="AH5" s="318"/>
      <c r="AI5" s="318"/>
      <c r="AJ5" s="318"/>
    </row>
    <row r="6" spans="1:36" s="4" customFormat="1" ht="12" customHeight="1">
      <c r="A6" s="297" t="s">
        <v>74</v>
      </c>
      <c r="B6" s="297"/>
      <c r="C6" s="298"/>
      <c r="D6" s="293" t="s">
        <v>5</v>
      </c>
      <c r="E6" s="293"/>
      <c r="F6" s="293"/>
      <c r="G6" s="293" t="s">
        <v>104</v>
      </c>
      <c r="H6" s="293"/>
      <c r="I6" s="293"/>
      <c r="J6" s="293" t="s">
        <v>19</v>
      </c>
      <c r="K6" s="293"/>
      <c r="L6" s="293"/>
      <c r="M6" s="301" t="s">
        <v>6</v>
      </c>
      <c r="N6" s="297"/>
      <c r="O6" s="298"/>
      <c r="P6" s="297" t="s">
        <v>7</v>
      </c>
      <c r="Q6" s="297"/>
      <c r="R6" s="297"/>
      <c r="S6" s="293" t="s">
        <v>8</v>
      </c>
      <c r="T6" s="293"/>
      <c r="U6" s="293"/>
      <c r="V6" s="293" t="s">
        <v>9</v>
      </c>
      <c r="W6" s="293"/>
      <c r="X6" s="293"/>
      <c r="Y6" s="308" t="s">
        <v>10</v>
      </c>
      <c r="Z6" s="309"/>
      <c r="AA6" s="309"/>
      <c r="AB6" s="309"/>
      <c r="AC6" s="309"/>
      <c r="AD6" s="309"/>
      <c r="AE6" s="309"/>
      <c r="AF6" s="309"/>
      <c r="AG6" s="310"/>
      <c r="AH6" s="321" t="s">
        <v>74</v>
      </c>
      <c r="AI6" s="321"/>
      <c r="AJ6" s="321"/>
    </row>
    <row r="7" spans="1:36" s="4" customFormat="1" ht="12" customHeight="1">
      <c r="A7" s="299" t="s">
        <v>72</v>
      </c>
      <c r="B7" s="299"/>
      <c r="C7" s="300"/>
      <c r="D7" s="293"/>
      <c r="E7" s="293"/>
      <c r="F7" s="293"/>
      <c r="G7" s="293"/>
      <c r="H7" s="293"/>
      <c r="I7" s="293"/>
      <c r="J7" s="293"/>
      <c r="K7" s="293"/>
      <c r="L7" s="293"/>
      <c r="M7" s="302"/>
      <c r="N7" s="303"/>
      <c r="O7" s="304"/>
      <c r="P7" s="303"/>
      <c r="Q7" s="303"/>
      <c r="R7" s="303"/>
      <c r="S7" s="293"/>
      <c r="T7" s="293"/>
      <c r="U7" s="293"/>
      <c r="V7" s="293"/>
      <c r="W7" s="293"/>
      <c r="X7" s="293"/>
      <c r="Y7" s="307" t="s">
        <v>7</v>
      </c>
      <c r="Z7" s="307"/>
      <c r="AA7" s="307"/>
      <c r="AB7" s="307" t="s">
        <v>14</v>
      </c>
      <c r="AC7" s="307"/>
      <c r="AD7" s="307"/>
      <c r="AE7" s="311" t="s">
        <v>15</v>
      </c>
      <c r="AF7" s="311"/>
      <c r="AG7" s="311"/>
      <c r="AH7" s="321" t="s">
        <v>72</v>
      </c>
      <c r="AI7" s="321"/>
      <c r="AJ7" s="321"/>
    </row>
    <row r="8" spans="1:36" s="4" customFormat="1" ht="12" customHeight="1">
      <c r="A8" s="303" t="s">
        <v>11</v>
      </c>
      <c r="B8" s="303"/>
      <c r="C8" s="304"/>
      <c r="D8" s="50" t="s">
        <v>0</v>
      </c>
      <c r="E8" s="50" t="s">
        <v>11</v>
      </c>
      <c r="F8" s="50" t="s">
        <v>12</v>
      </c>
      <c r="G8" s="50" t="s">
        <v>0</v>
      </c>
      <c r="H8" s="50" t="s">
        <v>11</v>
      </c>
      <c r="I8" s="50" t="s">
        <v>12</v>
      </c>
      <c r="J8" s="50" t="s">
        <v>0</v>
      </c>
      <c r="K8" s="50" t="s">
        <v>11</v>
      </c>
      <c r="L8" s="50" t="s">
        <v>12</v>
      </c>
      <c r="M8" s="50" t="s">
        <v>0</v>
      </c>
      <c r="N8" s="50" t="s">
        <v>11</v>
      </c>
      <c r="O8" s="50" t="s">
        <v>12</v>
      </c>
      <c r="P8" s="52" t="s">
        <v>0</v>
      </c>
      <c r="Q8" s="50" t="s">
        <v>11</v>
      </c>
      <c r="R8" s="51" t="s">
        <v>12</v>
      </c>
      <c r="S8" s="50" t="s">
        <v>0</v>
      </c>
      <c r="T8" s="50" t="s">
        <v>11</v>
      </c>
      <c r="U8" s="50" t="s">
        <v>12</v>
      </c>
      <c r="V8" s="50" t="s">
        <v>0</v>
      </c>
      <c r="W8" s="50" t="s">
        <v>11</v>
      </c>
      <c r="X8" s="50" t="s">
        <v>12</v>
      </c>
      <c r="Y8" s="15" t="s">
        <v>0</v>
      </c>
      <c r="Z8" s="15" t="s">
        <v>11</v>
      </c>
      <c r="AA8" s="15" t="s">
        <v>12</v>
      </c>
      <c r="AB8" s="15" t="s">
        <v>0</v>
      </c>
      <c r="AC8" s="15" t="s">
        <v>11</v>
      </c>
      <c r="AD8" s="15" t="s">
        <v>12</v>
      </c>
      <c r="AE8" s="15" t="s">
        <v>0</v>
      </c>
      <c r="AF8" s="15" t="s">
        <v>11</v>
      </c>
      <c r="AG8" s="15" t="s">
        <v>12</v>
      </c>
      <c r="AH8" s="303" t="s">
        <v>11</v>
      </c>
      <c r="AI8" s="303"/>
      <c r="AJ8" s="303"/>
    </row>
    <row r="9" spans="1:36" s="4" customFormat="1" ht="6" customHeight="1">
      <c r="A9" s="9"/>
      <c r="B9" s="9"/>
      <c r="C9" s="10"/>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56"/>
      <c r="AI9" s="38"/>
      <c r="AJ9" s="38"/>
    </row>
    <row r="10" spans="1:36" s="4" customFormat="1" ht="10.5" customHeight="1">
      <c r="A10" s="305" t="s">
        <v>103</v>
      </c>
      <c r="B10" s="305"/>
      <c r="C10" s="306"/>
      <c r="D10" s="16">
        <v>2395</v>
      </c>
      <c r="E10" s="16">
        <v>31253</v>
      </c>
      <c r="F10" s="16">
        <v>328651</v>
      </c>
      <c r="G10" s="16">
        <v>69</v>
      </c>
      <c r="H10" s="16">
        <v>4261</v>
      </c>
      <c r="I10" s="16">
        <v>81388</v>
      </c>
      <c r="J10" s="16">
        <v>75</v>
      </c>
      <c r="K10" s="16">
        <v>1477</v>
      </c>
      <c r="L10" s="16">
        <v>14863</v>
      </c>
      <c r="M10" s="16">
        <v>170</v>
      </c>
      <c r="N10" s="16">
        <v>4005</v>
      </c>
      <c r="O10" s="16">
        <v>43770</v>
      </c>
      <c r="P10" s="18">
        <v>256</v>
      </c>
      <c r="Q10" s="18">
        <v>4859</v>
      </c>
      <c r="R10" s="18">
        <v>54095</v>
      </c>
      <c r="S10" s="18">
        <v>35</v>
      </c>
      <c r="T10" s="18">
        <v>1247</v>
      </c>
      <c r="U10" s="18">
        <v>21962</v>
      </c>
      <c r="V10" s="18">
        <v>1755</v>
      </c>
      <c r="W10" s="18">
        <v>14804</v>
      </c>
      <c r="X10" s="18">
        <v>109247</v>
      </c>
      <c r="Y10" s="18">
        <v>5</v>
      </c>
      <c r="Z10" s="18">
        <v>72</v>
      </c>
      <c r="AA10" s="18">
        <v>215</v>
      </c>
      <c r="AB10" s="18">
        <v>24</v>
      </c>
      <c r="AC10" s="18">
        <v>498</v>
      </c>
      <c r="AD10" s="18">
        <v>3037</v>
      </c>
      <c r="AE10" s="18">
        <v>6</v>
      </c>
      <c r="AF10" s="18">
        <v>30</v>
      </c>
      <c r="AG10" s="18">
        <v>74</v>
      </c>
      <c r="AH10" s="319" t="s">
        <v>103</v>
      </c>
      <c r="AI10" s="305"/>
      <c r="AJ10" s="305"/>
    </row>
    <row r="11" spans="1:36" s="4" customFormat="1" ht="10.5" customHeight="1">
      <c r="A11" s="288" t="s">
        <v>102</v>
      </c>
      <c r="B11" s="288"/>
      <c r="C11" s="296"/>
      <c r="D11" s="16">
        <v>2396</v>
      </c>
      <c r="E11" s="16">
        <v>31512</v>
      </c>
      <c r="F11" s="16">
        <v>331099</v>
      </c>
      <c r="G11" s="16">
        <v>70</v>
      </c>
      <c r="H11" s="16">
        <v>4518</v>
      </c>
      <c r="I11" s="16">
        <v>83701</v>
      </c>
      <c r="J11" s="16">
        <v>75</v>
      </c>
      <c r="K11" s="16">
        <v>1477</v>
      </c>
      <c r="L11" s="16">
        <v>14863</v>
      </c>
      <c r="M11" s="16">
        <v>170</v>
      </c>
      <c r="N11" s="16">
        <v>4005</v>
      </c>
      <c r="O11" s="16">
        <v>43770</v>
      </c>
      <c r="P11" s="18">
        <v>256</v>
      </c>
      <c r="Q11" s="18">
        <v>4859</v>
      </c>
      <c r="R11" s="18">
        <v>54121</v>
      </c>
      <c r="S11" s="18">
        <v>35</v>
      </c>
      <c r="T11" s="18">
        <v>1247</v>
      </c>
      <c r="U11" s="18">
        <v>21962</v>
      </c>
      <c r="V11" s="18">
        <v>1755</v>
      </c>
      <c r="W11" s="18">
        <v>14806</v>
      </c>
      <c r="X11" s="18">
        <v>109355</v>
      </c>
      <c r="Y11" s="18">
        <v>5</v>
      </c>
      <c r="Z11" s="18">
        <v>72</v>
      </c>
      <c r="AA11" s="18">
        <v>215</v>
      </c>
      <c r="AB11" s="18">
        <v>24</v>
      </c>
      <c r="AC11" s="18">
        <v>498</v>
      </c>
      <c r="AD11" s="18">
        <v>3038</v>
      </c>
      <c r="AE11" s="18">
        <v>6</v>
      </c>
      <c r="AF11" s="18">
        <v>30</v>
      </c>
      <c r="AG11" s="18">
        <v>74</v>
      </c>
      <c r="AH11" s="320" t="s">
        <v>102</v>
      </c>
      <c r="AI11" s="288"/>
      <c r="AJ11" s="288"/>
    </row>
    <row r="12" spans="1:36" s="4" customFormat="1" ht="10.5" customHeight="1">
      <c r="A12" s="288" t="s">
        <v>101</v>
      </c>
      <c r="B12" s="288"/>
      <c r="C12" s="296"/>
      <c r="D12" s="16">
        <v>2821</v>
      </c>
      <c r="E12" s="16">
        <v>36586</v>
      </c>
      <c r="F12" s="16">
        <v>360882</v>
      </c>
      <c r="G12" s="16">
        <v>70</v>
      </c>
      <c r="H12" s="16">
        <v>4543</v>
      </c>
      <c r="I12" s="16">
        <v>83701</v>
      </c>
      <c r="J12" s="16">
        <v>129</v>
      </c>
      <c r="K12" s="16">
        <v>2475</v>
      </c>
      <c r="L12" s="16">
        <v>24490</v>
      </c>
      <c r="M12" s="16">
        <v>185</v>
      </c>
      <c r="N12" s="16">
        <v>4080</v>
      </c>
      <c r="O12" s="16">
        <v>43758</v>
      </c>
      <c r="P12" s="18">
        <v>318</v>
      </c>
      <c r="Q12" s="18">
        <v>5481</v>
      </c>
      <c r="R12" s="18">
        <v>58025</v>
      </c>
      <c r="S12" s="18">
        <v>35</v>
      </c>
      <c r="T12" s="18">
        <v>1248</v>
      </c>
      <c r="U12" s="18">
        <v>21962</v>
      </c>
      <c r="V12" s="18">
        <v>2049</v>
      </c>
      <c r="W12" s="18">
        <v>18159</v>
      </c>
      <c r="X12" s="18">
        <v>125619</v>
      </c>
      <c r="Y12" s="18">
        <v>5</v>
      </c>
      <c r="Z12" s="18">
        <v>72</v>
      </c>
      <c r="AA12" s="18">
        <v>215</v>
      </c>
      <c r="AB12" s="18">
        <v>24</v>
      </c>
      <c r="AC12" s="18">
        <v>498</v>
      </c>
      <c r="AD12" s="18">
        <v>3038</v>
      </c>
      <c r="AE12" s="18">
        <v>6</v>
      </c>
      <c r="AF12" s="18">
        <v>30</v>
      </c>
      <c r="AG12" s="18">
        <v>74</v>
      </c>
      <c r="AH12" s="320" t="s">
        <v>100</v>
      </c>
      <c r="AI12" s="288"/>
      <c r="AJ12" s="288"/>
    </row>
    <row r="13" spans="1:36" s="4" customFormat="1" ht="10.5" customHeight="1">
      <c r="A13" s="288" t="s">
        <v>99</v>
      </c>
      <c r="B13" s="288"/>
      <c r="C13" s="296"/>
      <c r="D13" s="16">
        <v>2841</v>
      </c>
      <c r="E13" s="16">
        <v>37139</v>
      </c>
      <c r="F13" s="16">
        <v>371987</v>
      </c>
      <c r="G13" s="16">
        <v>75</v>
      </c>
      <c r="H13" s="16">
        <v>5015</v>
      </c>
      <c r="I13" s="16">
        <v>94223</v>
      </c>
      <c r="J13" s="16">
        <v>129</v>
      </c>
      <c r="K13" s="16">
        <v>2476</v>
      </c>
      <c r="L13" s="16">
        <v>24491</v>
      </c>
      <c r="M13" s="16">
        <v>185</v>
      </c>
      <c r="N13" s="16">
        <v>4080</v>
      </c>
      <c r="O13" s="16">
        <v>43759</v>
      </c>
      <c r="P13" s="18">
        <v>318</v>
      </c>
      <c r="Q13" s="18">
        <v>5481</v>
      </c>
      <c r="R13" s="18">
        <v>58025</v>
      </c>
      <c r="S13" s="18">
        <v>35</v>
      </c>
      <c r="T13" s="18">
        <v>1248</v>
      </c>
      <c r="U13" s="18">
        <v>21962</v>
      </c>
      <c r="V13" s="18">
        <v>2063</v>
      </c>
      <c r="W13" s="18">
        <v>18198</v>
      </c>
      <c r="X13" s="18">
        <v>126080</v>
      </c>
      <c r="Y13" s="18">
        <v>5</v>
      </c>
      <c r="Z13" s="18">
        <v>72</v>
      </c>
      <c r="AA13" s="18">
        <v>215</v>
      </c>
      <c r="AB13" s="18">
        <v>25</v>
      </c>
      <c r="AC13" s="18">
        <v>539</v>
      </c>
      <c r="AD13" s="18">
        <v>3158</v>
      </c>
      <c r="AE13" s="18">
        <v>6</v>
      </c>
      <c r="AF13" s="18">
        <v>30</v>
      </c>
      <c r="AG13" s="18">
        <v>74</v>
      </c>
      <c r="AH13" s="320" t="s">
        <v>98</v>
      </c>
      <c r="AI13" s="288"/>
      <c r="AJ13" s="288"/>
    </row>
    <row r="14" spans="1:36" s="6" customFormat="1" ht="10.5" customHeight="1">
      <c r="A14" s="291" t="s">
        <v>97</v>
      </c>
      <c r="B14" s="291"/>
      <c r="C14" s="292"/>
      <c r="D14" s="21">
        <v>2842</v>
      </c>
      <c r="E14" s="21">
        <v>37215</v>
      </c>
      <c r="F14" s="21">
        <v>374323</v>
      </c>
      <c r="G14" s="21">
        <v>75</v>
      </c>
      <c r="H14" s="21">
        <v>5015</v>
      </c>
      <c r="I14" s="21">
        <v>94223</v>
      </c>
      <c r="J14" s="21">
        <v>129</v>
      </c>
      <c r="K14" s="21">
        <v>2476</v>
      </c>
      <c r="L14" s="21">
        <v>24708</v>
      </c>
      <c r="M14" s="21">
        <v>185</v>
      </c>
      <c r="N14" s="21">
        <v>4095</v>
      </c>
      <c r="O14" s="21">
        <v>44536</v>
      </c>
      <c r="P14" s="22">
        <v>318</v>
      </c>
      <c r="Q14" s="22">
        <v>5490</v>
      </c>
      <c r="R14" s="22">
        <v>59302</v>
      </c>
      <c r="S14" s="22">
        <v>35</v>
      </c>
      <c r="T14" s="22">
        <v>1248</v>
      </c>
      <c r="U14" s="22">
        <v>21962</v>
      </c>
      <c r="V14" s="22">
        <v>2065</v>
      </c>
      <c r="W14" s="22">
        <v>18291</v>
      </c>
      <c r="X14" s="22">
        <v>126266</v>
      </c>
      <c r="Y14" s="22">
        <v>5</v>
      </c>
      <c r="Z14" s="22">
        <v>72</v>
      </c>
      <c r="AA14" s="22">
        <v>215</v>
      </c>
      <c r="AB14" s="22">
        <v>24</v>
      </c>
      <c r="AC14" s="22">
        <v>498</v>
      </c>
      <c r="AD14" s="22">
        <v>3037</v>
      </c>
      <c r="AE14" s="22">
        <v>6</v>
      </c>
      <c r="AF14" s="22">
        <v>30</v>
      </c>
      <c r="AG14" s="22">
        <v>74</v>
      </c>
      <c r="AH14" s="312" t="s">
        <v>96</v>
      </c>
      <c r="AI14" s="291"/>
      <c r="AJ14" s="291"/>
    </row>
    <row r="15" spans="1:36" s="5" customFormat="1" ht="7.5" customHeight="1">
      <c r="A15" s="12"/>
      <c r="B15" s="12"/>
      <c r="C15" s="13"/>
      <c r="D15" s="16"/>
      <c r="E15" s="16"/>
      <c r="F15" s="16"/>
      <c r="G15" s="16"/>
      <c r="H15" s="16"/>
      <c r="I15" s="16"/>
      <c r="J15" s="16"/>
      <c r="K15" s="16"/>
      <c r="L15" s="16"/>
      <c r="M15" s="16"/>
      <c r="N15" s="16"/>
      <c r="O15" s="16"/>
      <c r="P15" s="18"/>
      <c r="Q15" s="18"/>
      <c r="R15" s="18"/>
      <c r="S15" s="18"/>
      <c r="T15" s="18"/>
      <c r="U15" s="18"/>
      <c r="V15" s="18"/>
      <c r="W15" s="18"/>
      <c r="X15" s="18"/>
      <c r="Y15" s="18"/>
      <c r="Z15" s="18"/>
      <c r="AA15" s="18"/>
      <c r="AB15" s="18"/>
      <c r="AC15" s="18"/>
      <c r="AD15" s="18"/>
      <c r="AE15" s="18"/>
      <c r="AF15" s="18"/>
      <c r="AG15" s="42"/>
      <c r="AH15" s="19"/>
      <c r="AI15" s="20"/>
      <c r="AJ15" s="20"/>
    </row>
    <row r="16" spans="1:36" s="4" customFormat="1" ht="10.5">
      <c r="A16" s="14"/>
      <c r="B16" s="9">
        <v>1</v>
      </c>
      <c r="C16" s="10" t="s">
        <v>20</v>
      </c>
      <c r="D16" s="16">
        <v>2356</v>
      </c>
      <c r="E16" s="16">
        <v>12703</v>
      </c>
      <c r="F16" s="16">
        <v>86473</v>
      </c>
      <c r="G16" s="16">
        <v>46</v>
      </c>
      <c r="H16" s="16">
        <v>260</v>
      </c>
      <c r="I16" s="16">
        <v>4470</v>
      </c>
      <c r="J16" s="16">
        <v>86</v>
      </c>
      <c r="K16" s="16">
        <v>519</v>
      </c>
      <c r="L16" s="16">
        <v>3940</v>
      </c>
      <c r="M16" s="16">
        <v>135</v>
      </c>
      <c r="N16" s="16">
        <v>817</v>
      </c>
      <c r="O16" s="16">
        <v>6997</v>
      </c>
      <c r="P16" s="18">
        <v>252</v>
      </c>
      <c r="Q16" s="18">
        <v>1451</v>
      </c>
      <c r="R16" s="18">
        <v>11585</v>
      </c>
      <c r="S16" s="18">
        <v>26</v>
      </c>
      <c r="T16" s="18">
        <v>169</v>
      </c>
      <c r="U16" s="18">
        <v>4393</v>
      </c>
      <c r="V16" s="18">
        <v>1787</v>
      </c>
      <c r="W16" s="18">
        <v>9343</v>
      </c>
      <c r="X16" s="18">
        <v>54511</v>
      </c>
      <c r="Y16" s="18">
        <v>4</v>
      </c>
      <c r="Z16" s="18">
        <v>29</v>
      </c>
      <c r="AA16" s="18">
        <v>86</v>
      </c>
      <c r="AB16" s="18">
        <v>14</v>
      </c>
      <c r="AC16" s="18">
        <v>85</v>
      </c>
      <c r="AD16" s="18">
        <v>417</v>
      </c>
      <c r="AE16" s="18">
        <v>6</v>
      </c>
      <c r="AF16" s="18">
        <v>30</v>
      </c>
      <c r="AG16" s="18">
        <v>74</v>
      </c>
      <c r="AH16" s="313">
        <v>1</v>
      </c>
      <c r="AI16" s="314"/>
      <c r="AJ16" s="314"/>
    </row>
    <row r="17" spans="1:36" s="4" customFormat="1" ht="10.5">
      <c r="A17" s="14"/>
      <c r="B17" s="9">
        <v>2</v>
      </c>
      <c r="C17" s="10" t="s">
        <v>21</v>
      </c>
      <c r="D17" s="16">
        <v>283</v>
      </c>
      <c r="E17" s="16">
        <v>5607</v>
      </c>
      <c r="F17" s="16">
        <v>42338</v>
      </c>
      <c r="G17" s="16">
        <v>9</v>
      </c>
      <c r="H17" s="16">
        <v>171</v>
      </c>
      <c r="I17" s="16">
        <v>4886</v>
      </c>
      <c r="J17" s="16">
        <v>19</v>
      </c>
      <c r="K17" s="16">
        <v>408</v>
      </c>
      <c r="L17" s="16">
        <v>3227</v>
      </c>
      <c r="M17" s="16">
        <v>25</v>
      </c>
      <c r="N17" s="16">
        <v>555</v>
      </c>
      <c r="O17" s="16">
        <v>5010</v>
      </c>
      <c r="P17" s="18">
        <v>36</v>
      </c>
      <c r="Q17" s="18">
        <v>707</v>
      </c>
      <c r="R17" s="18">
        <v>6387</v>
      </c>
      <c r="S17" s="18">
        <v>4</v>
      </c>
      <c r="T17" s="18">
        <v>75</v>
      </c>
      <c r="U17" s="18">
        <v>840</v>
      </c>
      <c r="V17" s="18">
        <v>183</v>
      </c>
      <c r="W17" s="18">
        <v>3516</v>
      </c>
      <c r="X17" s="18">
        <v>20795</v>
      </c>
      <c r="Y17" s="18" t="s">
        <v>25</v>
      </c>
      <c r="Z17" s="18" t="s">
        <v>25</v>
      </c>
      <c r="AA17" s="18" t="s">
        <v>25</v>
      </c>
      <c r="AB17" s="18">
        <v>7</v>
      </c>
      <c r="AC17" s="18">
        <v>175</v>
      </c>
      <c r="AD17" s="18">
        <v>1193</v>
      </c>
      <c r="AE17" s="18" t="s">
        <v>25</v>
      </c>
      <c r="AF17" s="18" t="s">
        <v>25</v>
      </c>
      <c r="AG17" s="18" t="s">
        <v>25</v>
      </c>
      <c r="AH17" s="313">
        <v>2</v>
      </c>
      <c r="AI17" s="314"/>
      <c r="AJ17" s="314"/>
    </row>
    <row r="18" spans="1:36" s="4" customFormat="1" ht="10.5">
      <c r="A18" s="14"/>
      <c r="B18" s="9">
        <v>3</v>
      </c>
      <c r="C18" s="10" t="s">
        <v>38</v>
      </c>
      <c r="D18" s="16">
        <v>91</v>
      </c>
      <c r="E18" s="16">
        <v>3472</v>
      </c>
      <c r="F18" s="16">
        <v>33609</v>
      </c>
      <c r="G18" s="16">
        <v>3</v>
      </c>
      <c r="H18" s="16">
        <v>131</v>
      </c>
      <c r="I18" s="16">
        <v>1760</v>
      </c>
      <c r="J18" s="16">
        <v>9</v>
      </c>
      <c r="K18" s="16">
        <v>344</v>
      </c>
      <c r="L18" s="16">
        <v>3590</v>
      </c>
      <c r="M18" s="16">
        <v>13</v>
      </c>
      <c r="N18" s="16">
        <v>498</v>
      </c>
      <c r="O18" s="16">
        <v>4992</v>
      </c>
      <c r="P18" s="18">
        <v>14</v>
      </c>
      <c r="Q18" s="18">
        <v>584</v>
      </c>
      <c r="R18" s="18">
        <v>7200</v>
      </c>
      <c r="S18" s="18" t="s">
        <v>25</v>
      </c>
      <c r="T18" s="18" t="s">
        <v>25</v>
      </c>
      <c r="U18" s="18" t="s">
        <v>25</v>
      </c>
      <c r="V18" s="18">
        <v>50</v>
      </c>
      <c r="W18" s="18">
        <v>1843</v>
      </c>
      <c r="X18" s="18">
        <v>15819</v>
      </c>
      <c r="Y18" s="18">
        <v>1</v>
      </c>
      <c r="Z18" s="18">
        <v>43</v>
      </c>
      <c r="AA18" s="18">
        <v>129</v>
      </c>
      <c r="AB18" s="18">
        <v>1</v>
      </c>
      <c r="AC18" s="18">
        <v>29</v>
      </c>
      <c r="AD18" s="18">
        <v>119</v>
      </c>
      <c r="AE18" s="18" t="s">
        <v>25</v>
      </c>
      <c r="AF18" s="18" t="s">
        <v>25</v>
      </c>
      <c r="AG18" s="18" t="s">
        <v>25</v>
      </c>
      <c r="AH18" s="313">
        <v>3</v>
      </c>
      <c r="AI18" s="314"/>
      <c r="AJ18" s="314"/>
    </row>
    <row r="19" spans="1:36" s="4" customFormat="1" ht="10.5">
      <c r="A19" s="14"/>
      <c r="B19" s="9">
        <v>4</v>
      </c>
      <c r="C19" s="10" t="s">
        <v>37</v>
      </c>
      <c r="D19" s="16">
        <v>69</v>
      </c>
      <c r="E19" s="16">
        <v>4661</v>
      </c>
      <c r="F19" s="16">
        <v>52726</v>
      </c>
      <c r="G19" s="16">
        <v>4</v>
      </c>
      <c r="H19" s="16">
        <v>290</v>
      </c>
      <c r="I19" s="16">
        <v>4899</v>
      </c>
      <c r="J19" s="16">
        <v>13</v>
      </c>
      <c r="K19" s="16">
        <v>867</v>
      </c>
      <c r="L19" s="16">
        <v>10772</v>
      </c>
      <c r="M19" s="16">
        <v>6</v>
      </c>
      <c r="N19" s="16">
        <v>383</v>
      </c>
      <c r="O19" s="16">
        <v>6323</v>
      </c>
      <c r="P19" s="18">
        <v>7</v>
      </c>
      <c r="Q19" s="18">
        <v>515</v>
      </c>
      <c r="R19" s="18">
        <v>4972</v>
      </c>
      <c r="S19" s="18">
        <v>3</v>
      </c>
      <c r="T19" s="18">
        <v>214</v>
      </c>
      <c r="U19" s="18">
        <v>4094</v>
      </c>
      <c r="V19" s="18">
        <v>35</v>
      </c>
      <c r="W19" s="18">
        <v>2330</v>
      </c>
      <c r="X19" s="18">
        <v>21270</v>
      </c>
      <c r="Y19" s="18" t="s">
        <v>25</v>
      </c>
      <c r="Z19" s="18" t="s">
        <v>25</v>
      </c>
      <c r="AA19" s="18" t="s">
        <v>25</v>
      </c>
      <c r="AB19" s="18">
        <v>1</v>
      </c>
      <c r="AC19" s="18">
        <v>62</v>
      </c>
      <c r="AD19" s="18">
        <v>396</v>
      </c>
      <c r="AE19" s="18" t="s">
        <v>25</v>
      </c>
      <c r="AF19" s="18" t="s">
        <v>25</v>
      </c>
      <c r="AG19" s="18" t="s">
        <v>25</v>
      </c>
      <c r="AH19" s="313">
        <v>4</v>
      </c>
      <c r="AI19" s="314"/>
      <c r="AJ19" s="314"/>
    </row>
    <row r="20" spans="1:36" s="4" customFormat="1" ht="10.5">
      <c r="A20" s="14"/>
      <c r="B20" s="9">
        <v>5</v>
      </c>
      <c r="C20" s="10" t="s">
        <v>22</v>
      </c>
      <c r="D20" s="16">
        <v>43</v>
      </c>
      <c r="E20" s="16">
        <v>10772</v>
      </c>
      <c r="F20" s="16">
        <v>159177</v>
      </c>
      <c r="G20" s="16">
        <v>13</v>
      </c>
      <c r="H20" s="16">
        <v>4163</v>
      </c>
      <c r="I20" s="16">
        <v>78208</v>
      </c>
      <c r="J20" s="16">
        <v>2</v>
      </c>
      <c r="K20" s="16">
        <v>338</v>
      </c>
      <c r="L20" s="16">
        <v>3179</v>
      </c>
      <c r="M20" s="16">
        <v>6</v>
      </c>
      <c r="N20" s="16">
        <v>1842</v>
      </c>
      <c r="O20" s="16">
        <v>21214</v>
      </c>
      <c r="P20" s="18">
        <v>9</v>
      </c>
      <c r="Q20" s="18">
        <v>2233</v>
      </c>
      <c r="R20" s="18">
        <v>29158</v>
      </c>
      <c r="S20" s="18">
        <v>2</v>
      </c>
      <c r="T20" s="18">
        <v>790</v>
      </c>
      <c r="U20" s="18">
        <v>12635</v>
      </c>
      <c r="V20" s="18">
        <v>10</v>
      </c>
      <c r="W20" s="18">
        <v>1259</v>
      </c>
      <c r="X20" s="18">
        <v>13871</v>
      </c>
      <c r="Y20" s="18" t="s">
        <v>25</v>
      </c>
      <c r="Z20" s="18" t="s">
        <v>25</v>
      </c>
      <c r="AA20" s="18" t="s">
        <v>25</v>
      </c>
      <c r="AB20" s="18">
        <v>1</v>
      </c>
      <c r="AC20" s="18">
        <v>147</v>
      </c>
      <c r="AD20" s="18">
        <v>912</v>
      </c>
      <c r="AE20" s="18" t="s">
        <v>25</v>
      </c>
      <c r="AF20" s="18" t="s">
        <v>25</v>
      </c>
      <c r="AG20" s="18" t="s">
        <v>25</v>
      </c>
      <c r="AH20" s="313">
        <v>5</v>
      </c>
      <c r="AI20" s="314"/>
      <c r="AJ20" s="314"/>
    </row>
    <row r="21" spans="1:36" s="4" customFormat="1" ht="10.5" customHeight="1">
      <c r="A21" s="286" t="s">
        <v>1</v>
      </c>
      <c r="B21" s="286"/>
      <c r="C21" s="287"/>
      <c r="D21" s="16"/>
      <c r="E21" s="16"/>
      <c r="F21" s="16"/>
      <c r="G21" s="16"/>
      <c r="H21" s="16"/>
      <c r="I21" s="16"/>
      <c r="J21" s="16"/>
      <c r="K21" s="16"/>
      <c r="L21" s="16"/>
      <c r="M21" s="16"/>
      <c r="N21" s="16"/>
      <c r="O21" s="16"/>
      <c r="P21" s="18"/>
      <c r="Q21" s="18"/>
      <c r="R21" s="18"/>
      <c r="S21" s="18"/>
      <c r="T21" s="18"/>
      <c r="U21" s="18"/>
      <c r="V21" s="18"/>
      <c r="W21" s="18"/>
      <c r="X21" s="18"/>
      <c r="Y21" s="18"/>
      <c r="Z21" s="18"/>
      <c r="AA21" s="18"/>
      <c r="AB21" s="18"/>
      <c r="AC21" s="18"/>
      <c r="AD21" s="18"/>
      <c r="AE21" s="18"/>
      <c r="AF21" s="18"/>
      <c r="AG21" s="42"/>
      <c r="AH21" s="315" t="s">
        <v>1</v>
      </c>
      <c r="AI21" s="286"/>
      <c r="AJ21" s="286"/>
    </row>
    <row r="22" spans="1:36" s="4" customFormat="1" ht="10.5">
      <c r="A22" s="9"/>
      <c r="B22" s="9">
        <v>1</v>
      </c>
      <c r="C22" s="10" t="s">
        <v>20</v>
      </c>
      <c r="D22" s="16">
        <v>207</v>
      </c>
      <c r="E22" s="16">
        <v>1677</v>
      </c>
      <c r="F22" s="16">
        <v>10693</v>
      </c>
      <c r="G22" s="16" t="s">
        <v>25</v>
      </c>
      <c r="H22" s="16" t="s">
        <v>25</v>
      </c>
      <c r="I22" s="16" t="s">
        <v>25</v>
      </c>
      <c r="J22" s="16">
        <v>4</v>
      </c>
      <c r="K22" s="16">
        <v>37</v>
      </c>
      <c r="L22" s="16">
        <v>261</v>
      </c>
      <c r="M22" s="16">
        <v>6</v>
      </c>
      <c r="N22" s="16">
        <v>64</v>
      </c>
      <c r="O22" s="16">
        <v>955</v>
      </c>
      <c r="P22" s="18">
        <v>21</v>
      </c>
      <c r="Q22" s="18">
        <v>176</v>
      </c>
      <c r="R22" s="18">
        <v>2205</v>
      </c>
      <c r="S22" s="18">
        <v>7</v>
      </c>
      <c r="T22" s="18">
        <v>64</v>
      </c>
      <c r="U22" s="18">
        <v>1490</v>
      </c>
      <c r="V22" s="18">
        <v>165</v>
      </c>
      <c r="W22" s="18">
        <v>1303</v>
      </c>
      <c r="X22" s="18">
        <v>5693</v>
      </c>
      <c r="Y22" s="18">
        <v>3</v>
      </c>
      <c r="Z22" s="18">
        <v>25</v>
      </c>
      <c r="AA22" s="18">
        <v>72</v>
      </c>
      <c r="AB22" s="18" t="s">
        <v>25</v>
      </c>
      <c r="AC22" s="18" t="s">
        <v>25</v>
      </c>
      <c r="AD22" s="18" t="s">
        <v>25</v>
      </c>
      <c r="AE22" s="18">
        <v>1</v>
      </c>
      <c r="AF22" s="18">
        <v>8</v>
      </c>
      <c r="AG22" s="18">
        <v>17</v>
      </c>
      <c r="AH22" s="313">
        <v>1</v>
      </c>
      <c r="AI22" s="314"/>
      <c r="AJ22" s="314"/>
    </row>
    <row r="23" spans="1:36" s="4" customFormat="1" ht="10.5">
      <c r="A23" s="9"/>
      <c r="B23" s="9">
        <v>2</v>
      </c>
      <c r="C23" s="10" t="s">
        <v>21</v>
      </c>
      <c r="D23" s="16">
        <v>126</v>
      </c>
      <c r="E23" s="16">
        <v>2504</v>
      </c>
      <c r="F23" s="16">
        <v>19287</v>
      </c>
      <c r="G23" s="16">
        <v>3</v>
      </c>
      <c r="H23" s="16">
        <v>60</v>
      </c>
      <c r="I23" s="16">
        <v>2075</v>
      </c>
      <c r="J23" s="16">
        <v>11</v>
      </c>
      <c r="K23" s="16">
        <v>248</v>
      </c>
      <c r="L23" s="16">
        <v>1892</v>
      </c>
      <c r="M23" s="16">
        <v>17</v>
      </c>
      <c r="N23" s="16">
        <v>399</v>
      </c>
      <c r="O23" s="16">
        <v>3736</v>
      </c>
      <c r="P23" s="18">
        <v>21</v>
      </c>
      <c r="Q23" s="18">
        <v>422</v>
      </c>
      <c r="R23" s="18">
        <v>4284</v>
      </c>
      <c r="S23" s="18">
        <v>1</v>
      </c>
      <c r="T23" s="18">
        <v>17</v>
      </c>
      <c r="U23" s="18">
        <v>35</v>
      </c>
      <c r="V23" s="18">
        <v>67</v>
      </c>
      <c r="W23" s="18">
        <v>1202</v>
      </c>
      <c r="X23" s="18">
        <v>6172</v>
      </c>
      <c r="Y23" s="18" t="s">
        <v>25</v>
      </c>
      <c r="Z23" s="18" t="s">
        <v>25</v>
      </c>
      <c r="AA23" s="18" t="s">
        <v>25</v>
      </c>
      <c r="AB23" s="18">
        <v>6</v>
      </c>
      <c r="AC23" s="18">
        <v>156</v>
      </c>
      <c r="AD23" s="18">
        <v>1093</v>
      </c>
      <c r="AE23" s="18" t="s">
        <v>25</v>
      </c>
      <c r="AF23" s="18" t="s">
        <v>25</v>
      </c>
      <c r="AG23" s="18" t="s">
        <v>25</v>
      </c>
      <c r="AH23" s="313">
        <v>2</v>
      </c>
      <c r="AI23" s="314"/>
      <c r="AJ23" s="314"/>
    </row>
    <row r="24" spans="1:36" s="4" customFormat="1" ht="10.5">
      <c r="A24" s="9"/>
      <c r="B24" s="9">
        <v>3</v>
      </c>
      <c r="C24" s="10" t="s">
        <v>38</v>
      </c>
      <c r="D24" s="16">
        <v>56</v>
      </c>
      <c r="E24" s="16">
        <v>2177</v>
      </c>
      <c r="F24" s="16">
        <v>21566</v>
      </c>
      <c r="G24" s="16">
        <v>1</v>
      </c>
      <c r="H24" s="16">
        <v>35</v>
      </c>
      <c r="I24" s="16">
        <v>801</v>
      </c>
      <c r="J24" s="16">
        <v>6</v>
      </c>
      <c r="K24" s="16">
        <v>240</v>
      </c>
      <c r="L24" s="16">
        <v>2457</v>
      </c>
      <c r="M24" s="16">
        <v>9</v>
      </c>
      <c r="N24" s="16">
        <v>351</v>
      </c>
      <c r="O24" s="16">
        <v>3484</v>
      </c>
      <c r="P24" s="18">
        <v>11</v>
      </c>
      <c r="Q24" s="18">
        <v>459</v>
      </c>
      <c r="R24" s="18">
        <v>5362</v>
      </c>
      <c r="S24" s="18" t="s">
        <v>25</v>
      </c>
      <c r="T24" s="18" t="s">
        <v>25</v>
      </c>
      <c r="U24" s="18" t="s">
        <v>25</v>
      </c>
      <c r="V24" s="18">
        <v>27</v>
      </c>
      <c r="W24" s="18">
        <v>1020</v>
      </c>
      <c r="X24" s="18">
        <v>9214</v>
      </c>
      <c r="Y24" s="18">
        <v>1</v>
      </c>
      <c r="Z24" s="18">
        <v>43</v>
      </c>
      <c r="AA24" s="18">
        <v>129</v>
      </c>
      <c r="AB24" s="18">
        <v>1</v>
      </c>
      <c r="AC24" s="18">
        <v>29</v>
      </c>
      <c r="AD24" s="18">
        <v>119</v>
      </c>
      <c r="AE24" s="18" t="s">
        <v>25</v>
      </c>
      <c r="AF24" s="18" t="s">
        <v>25</v>
      </c>
      <c r="AG24" s="18" t="s">
        <v>25</v>
      </c>
      <c r="AH24" s="313">
        <v>3</v>
      </c>
      <c r="AI24" s="314"/>
      <c r="AJ24" s="314"/>
    </row>
    <row r="25" spans="1:36" s="4" customFormat="1" ht="10.5">
      <c r="A25" s="9"/>
      <c r="B25" s="9">
        <v>4</v>
      </c>
      <c r="C25" s="10" t="s">
        <v>37</v>
      </c>
      <c r="D25" s="16">
        <v>44</v>
      </c>
      <c r="E25" s="16">
        <v>2997</v>
      </c>
      <c r="F25" s="16">
        <v>39925</v>
      </c>
      <c r="G25" s="16">
        <v>2</v>
      </c>
      <c r="H25" s="16">
        <v>156</v>
      </c>
      <c r="I25" s="16">
        <v>4423</v>
      </c>
      <c r="J25" s="16">
        <v>8</v>
      </c>
      <c r="K25" s="16">
        <v>522</v>
      </c>
      <c r="L25" s="16">
        <v>7197</v>
      </c>
      <c r="M25" s="16">
        <v>6</v>
      </c>
      <c r="N25" s="16">
        <v>383</v>
      </c>
      <c r="O25" s="16">
        <v>6323</v>
      </c>
      <c r="P25" s="18">
        <v>4</v>
      </c>
      <c r="Q25" s="18">
        <v>271</v>
      </c>
      <c r="R25" s="18">
        <v>2209</v>
      </c>
      <c r="S25" s="18">
        <v>3</v>
      </c>
      <c r="T25" s="18">
        <v>214</v>
      </c>
      <c r="U25" s="18">
        <v>4094</v>
      </c>
      <c r="V25" s="18">
        <v>20</v>
      </c>
      <c r="W25" s="18">
        <v>1389</v>
      </c>
      <c r="X25" s="18">
        <v>15283</v>
      </c>
      <c r="Y25" s="18" t="s">
        <v>25</v>
      </c>
      <c r="Z25" s="18" t="s">
        <v>25</v>
      </c>
      <c r="AA25" s="18" t="s">
        <v>25</v>
      </c>
      <c r="AB25" s="18">
        <v>1</v>
      </c>
      <c r="AC25" s="18">
        <v>62</v>
      </c>
      <c r="AD25" s="18">
        <v>396</v>
      </c>
      <c r="AE25" s="18" t="s">
        <v>25</v>
      </c>
      <c r="AF25" s="18" t="s">
        <v>25</v>
      </c>
      <c r="AG25" s="18" t="s">
        <v>25</v>
      </c>
      <c r="AH25" s="313">
        <v>4</v>
      </c>
      <c r="AI25" s="314"/>
      <c r="AJ25" s="314"/>
    </row>
    <row r="26" spans="1:36" s="4" customFormat="1" ht="10.5">
      <c r="A26" s="9"/>
      <c r="B26" s="9">
        <v>5</v>
      </c>
      <c r="C26" s="10" t="s">
        <v>22</v>
      </c>
      <c r="D26" s="16">
        <v>30</v>
      </c>
      <c r="E26" s="16">
        <v>8431</v>
      </c>
      <c r="F26" s="16">
        <v>136707</v>
      </c>
      <c r="G26" s="16">
        <v>10</v>
      </c>
      <c r="H26" s="16">
        <v>3789</v>
      </c>
      <c r="I26" s="16">
        <v>74890</v>
      </c>
      <c r="J26" s="16">
        <v>1</v>
      </c>
      <c r="K26" s="16">
        <v>150</v>
      </c>
      <c r="L26" s="16">
        <v>1725</v>
      </c>
      <c r="M26" s="16">
        <v>4</v>
      </c>
      <c r="N26" s="16">
        <v>1148</v>
      </c>
      <c r="O26" s="16">
        <v>15239</v>
      </c>
      <c r="P26" s="18">
        <v>9</v>
      </c>
      <c r="Q26" s="18">
        <v>2233</v>
      </c>
      <c r="R26" s="18">
        <v>29158</v>
      </c>
      <c r="S26" s="18">
        <v>1</v>
      </c>
      <c r="T26" s="18">
        <v>476</v>
      </c>
      <c r="U26" s="18">
        <v>7611</v>
      </c>
      <c r="V26" s="18">
        <v>4</v>
      </c>
      <c r="W26" s="18">
        <v>488</v>
      </c>
      <c r="X26" s="18">
        <v>7172</v>
      </c>
      <c r="Y26" s="18" t="s">
        <v>25</v>
      </c>
      <c r="Z26" s="18" t="s">
        <v>25</v>
      </c>
      <c r="AA26" s="18" t="s">
        <v>25</v>
      </c>
      <c r="AB26" s="18">
        <v>1</v>
      </c>
      <c r="AC26" s="18">
        <v>147</v>
      </c>
      <c r="AD26" s="18">
        <v>912</v>
      </c>
      <c r="AE26" s="18" t="s">
        <v>25</v>
      </c>
      <c r="AF26" s="18" t="s">
        <v>25</v>
      </c>
      <c r="AG26" s="18" t="s">
        <v>25</v>
      </c>
      <c r="AH26" s="313">
        <v>5</v>
      </c>
      <c r="AI26" s="314"/>
      <c r="AJ26" s="314"/>
    </row>
    <row r="27" spans="1:36" s="4" customFormat="1" ht="10.5" customHeight="1">
      <c r="A27" s="286" t="s">
        <v>2</v>
      </c>
      <c r="B27" s="286"/>
      <c r="C27" s="287"/>
      <c r="D27" s="16"/>
      <c r="E27" s="16"/>
      <c r="F27" s="16"/>
      <c r="G27" s="16"/>
      <c r="H27" s="16"/>
      <c r="I27" s="16"/>
      <c r="J27" s="16"/>
      <c r="K27" s="16"/>
      <c r="L27" s="16"/>
      <c r="M27" s="16"/>
      <c r="N27" s="16"/>
      <c r="O27" s="16"/>
      <c r="P27" s="18"/>
      <c r="Q27" s="18"/>
      <c r="R27" s="18"/>
      <c r="S27" s="18"/>
      <c r="T27" s="18"/>
      <c r="U27" s="18"/>
      <c r="V27" s="18"/>
      <c r="W27" s="18"/>
      <c r="X27" s="18"/>
      <c r="Y27" s="18"/>
      <c r="Z27" s="18"/>
      <c r="AA27" s="18"/>
      <c r="AB27" s="18"/>
      <c r="AC27" s="18"/>
      <c r="AD27" s="18"/>
      <c r="AE27" s="18"/>
      <c r="AF27" s="18"/>
      <c r="AG27" s="42"/>
      <c r="AH27" s="316" t="s">
        <v>2</v>
      </c>
      <c r="AI27" s="317"/>
      <c r="AJ27" s="317"/>
    </row>
    <row r="28" spans="1:36" s="4" customFormat="1" ht="10.5">
      <c r="A28" s="9"/>
      <c r="B28" s="9">
        <v>1</v>
      </c>
      <c r="C28" s="10" t="s">
        <v>20</v>
      </c>
      <c r="D28" s="16">
        <v>2064</v>
      </c>
      <c r="E28" s="16">
        <v>10604</v>
      </c>
      <c r="F28" s="16">
        <v>74910</v>
      </c>
      <c r="G28" s="16">
        <v>46</v>
      </c>
      <c r="H28" s="16">
        <v>260</v>
      </c>
      <c r="I28" s="16">
        <v>4470</v>
      </c>
      <c r="J28" s="16">
        <v>81</v>
      </c>
      <c r="K28" s="16">
        <v>479</v>
      </c>
      <c r="L28" s="16">
        <v>3668</v>
      </c>
      <c r="M28" s="16">
        <v>126</v>
      </c>
      <c r="N28" s="16">
        <v>735</v>
      </c>
      <c r="O28" s="16">
        <v>6034</v>
      </c>
      <c r="P28" s="18">
        <v>230</v>
      </c>
      <c r="Q28" s="18">
        <v>1272</v>
      </c>
      <c r="R28" s="18">
        <v>9377</v>
      </c>
      <c r="S28" s="18">
        <v>19</v>
      </c>
      <c r="T28" s="18">
        <v>105</v>
      </c>
      <c r="U28" s="18">
        <v>2903</v>
      </c>
      <c r="V28" s="18">
        <v>1542</v>
      </c>
      <c r="W28" s="18">
        <v>7642</v>
      </c>
      <c r="X28" s="18">
        <v>47970</v>
      </c>
      <c r="Y28" s="18">
        <v>1</v>
      </c>
      <c r="Z28" s="18">
        <v>4</v>
      </c>
      <c r="AA28" s="18">
        <v>14</v>
      </c>
      <c r="AB28" s="18">
        <v>14</v>
      </c>
      <c r="AC28" s="18">
        <v>85</v>
      </c>
      <c r="AD28" s="18">
        <v>417</v>
      </c>
      <c r="AE28" s="18">
        <v>5</v>
      </c>
      <c r="AF28" s="18">
        <v>22</v>
      </c>
      <c r="AG28" s="18">
        <v>57</v>
      </c>
      <c r="AH28" s="313">
        <v>1</v>
      </c>
      <c r="AI28" s="314"/>
      <c r="AJ28" s="314"/>
    </row>
    <row r="29" spans="1:36" s="4" customFormat="1" ht="10.5">
      <c r="A29" s="9"/>
      <c r="B29" s="9">
        <v>2</v>
      </c>
      <c r="C29" s="10" t="s">
        <v>21</v>
      </c>
      <c r="D29" s="16">
        <v>149</v>
      </c>
      <c r="E29" s="16">
        <v>2914</v>
      </c>
      <c r="F29" s="16">
        <v>22696</v>
      </c>
      <c r="G29" s="16">
        <v>6</v>
      </c>
      <c r="H29" s="16">
        <v>111</v>
      </c>
      <c r="I29" s="16">
        <v>2811</v>
      </c>
      <c r="J29" s="16">
        <v>8</v>
      </c>
      <c r="K29" s="16">
        <v>160</v>
      </c>
      <c r="L29" s="16">
        <v>1335</v>
      </c>
      <c r="M29" s="16">
        <v>8</v>
      </c>
      <c r="N29" s="16">
        <v>156</v>
      </c>
      <c r="O29" s="16">
        <v>1274</v>
      </c>
      <c r="P29" s="18">
        <v>15</v>
      </c>
      <c r="Q29" s="18">
        <v>285</v>
      </c>
      <c r="R29" s="18">
        <v>2103</v>
      </c>
      <c r="S29" s="18">
        <v>3</v>
      </c>
      <c r="T29" s="18">
        <v>58</v>
      </c>
      <c r="U29" s="18">
        <v>805</v>
      </c>
      <c r="V29" s="18">
        <v>108</v>
      </c>
      <c r="W29" s="18">
        <v>2125</v>
      </c>
      <c r="X29" s="18">
        <v>14268</v>
      </c>
      <c r="Y29" s="18" t="s">
        <v>25</v>
      </c>
      <c r="Z29" s="18" t="s">
        <v>25</v>
      </c>
      <c r="AA29" s="18" t="s">
        <v>25</v>
      </c>
      <c r="AB29" s="18">
        <v>1</v>
      </c>
      <c r="AC29" s="18">
        <v>19</v>
      </c>
      <c r="AD29" s="18">
        <v>100</v>
      </c>
      <c r="AE29" s="18" t="s">
        <v>25</v>
      </c>
      <c r="AF29" s="18" t="s">
        <v>25</v>
      </c>
      <c r="AG29" s="18" t="s">
        <v>25</v>
      </c>
      <c r="AH29" s="313">
        <v>2</v>
      </c>
      <c r="AI29" s="314"/>
      <c r="AJ29" s="314"/>
    </row>
    <row r="30" spans="1:36" s="4" customFormat="1" ht="10.5">
      <c r="A30" s="9"/>
      <c r="B30" s="9">
        <v>3</v>
      </c>
      <c r="C30" s="10" t="s">
        <v>38</v>
      </c>
      <c r="D30" s="16">
        <v>35</v>
      </c>
      <c r="E30" s="16">
        <v>1295</v>
      </c>
      <c r="F30" s="16">
        <v>12043</v>
      </c>
      <c r="G30" s="16">
        <v>2</v>
      </c>
      <c r="H30" s="16">
        <v>96</v>
      </c>
      <c r="I30" s="16">
        <v>959</v>
      </c>
      <c r="J30" s="16">
        <v>3</v>
      </c>
      <c r="K30" s="16">
        <v>104</v>
      </c>
      <c r="L30" s="16">
        <v>1133</v>
      </c>
      <c r="M30" s="16">
        <v>4</v>
      </c>
      <c r="N30" s="16">
        <v>147</v>
      </c>
      <c r="O30" s="16">
        <v>1508</v>
      </c>
      <c r="P30" s="18">
        <v>3</v>
      </c>
      <c r="Q30" s="18">
        <v>125</v>
      </c>
      <c r="R30" s="18">
        <v>1838</v>
      </c>
      <c r="S30" s="18" t="s">
        <v>25</v>
      </c>
      <c r="T30" s="18" t="s">
        <v>25</v>
      </c>
      <c r="U30" s="18" t="s">
        <v>25</v>
      </c>
      <c r="V30" s="18">
        <v>23</v>
      </c>
      <c r="W30" s="18">
        <v>823</v>
      </c>
      <c r="X30" s="18">
        <v>6605</v>
      </c>
      <c r="Y30" s="18" t="s">
        <v>25</v>
      </c>
      <c r="Z30" s="18" t="s">
        <v>25</v>
      </c>
      <c r="AA30" s="18" t="s">
        <v>25</v>
      </c>
      <c r="AB30" s="18" t="s">
        <v>25</v>
      </c>
      <c r="AC30" s="18" t="s">
        <v>25</v>
      </c>
      <c r="AD30" s="18" t="s">
        <v>25</v>
      </c>
      <c r="AE30" s="18" t="s">
        <v>25</v>
      </c>
      <c r="AF30" s="18" t="s">
        <v>25</v>
      </c>
      <c r="AG30" s="18" t="s">
        <v>25</v>
      </c>
      <c r="AH30" s="313">
        <v>3</v>
      </c>
      <c r="AI30" s="314"/>
      <c r="AJ30" s="314"/>
    </row>
    <row r="31" spans="1:36" s="4" customFormat="1" ht="10.5">
      <c r="A31" s="9"/>
      <c r="B31" s="9">
        <v>4</v>
      </c>
      <c r="C31" s="10" t="s">
        <v>37</v>
      </c>
      <c r="D31" s="16">
        <v>25</v>
      </c>
      <c r="E31" s="16">
        <v>1664</v>
      </c>
      <c r="F31" s="16">
        <v>12801</v>
      </c>
      <c r="G31" s="16">
        <v>2</v>
      </c>
      <c r="H31" s="16">
        <v>134</v>
      </c>
      <c r="I31" s="16">
        <v>476</v>
      </c>
      <c r="J31" s="16">
        <v>5</v>
      </c>
      <c r="K31" s="16">
        <v>345</v>
      </c>
      <c r="L31" s="16">
        <v>3575</v>
      </c>
      <c r="M31" s="16" t="s">
        <v>25</v>
      </c>
      <c r="N31" s="16" t="s">
        <v>25</v>
      </c>
      <c r="O31" s="16" t="s">
        <v>25</v>
      </c>
      <c r="P31" s="18">
        <v>3</v>
      </c>
      <c r="Q31" s="18">
        <v>244</v>
      </c>
      <c r="R31" s="18">
        <v>2763</v>
      </c>
      <c r="S31" s="18" t="s">
        <v>25</v>
      </c>
      <c r="T31" s="18" t="s">
        <v>25</v>
      </c>
      <c r="U31" s="18" t="s">
        <v>25</v>
      </c>
      <c r="V31" s="18">
        <v>15</v>
      </c>
      <c r="W31" s="18">
        <v>941</v>
      </c>
      <c r="X31" s="18">
        <v>5987</v>
      </c>
      <c r="Y31" s="18" t="s">
        <v>25</v>
      </c>
      <c r="Z31" s="18" t="s">
        <v>25</v>
      </c>
      <c r="AA31" s="18" t="s">
        <v>25</v>
      </c>
      <c r="AB31" s="18" t="s">
        <v>25</v>
      </c>
      <c r="AC31" s="18" t="s">
        <v>25</v>
      </c>
      <c r="AD31" s="18" t="s">
        <v>25</v>
      </c>
      <c r="AE31" s="18" t="s">
        <v>25</v>
      </c>
      <c r="AF31" s="18" t="s">
        <v>25</v>
      </c>
      <c r="AG31" s="18" t="s">
        <v>25</v>
      </c>
      <c r="AH31" s="313">
        <v>4</v>
      </c>
      <c r="AI31" s="314"/>
      <c r="AJ31" s="314"/>
    </row>
    <row r="32" spans="1:36" s="4" customFormat="1" ht="10.5">
      <c r="A32" s="9"/>
      <c r="B32" s="9">
        <v>5</v>
      </c>
      <c r="C32" s="10" t="s">
        <v>22</v>
      </c>
      <c r="D32" s="16">
        <v>13</v>
      </c>
      <c r="E32" s="16">
        <v>2341</v>
      </c>
      <c r="F32" s="16">
        <v>22470</v>
      </c>
      <c r="G32" s="16">
        <v>3</v>
      </c>
      <c r="H32" s="16">
        <v>374</v>
      </c>
      <c r="I32" s="16">
        <v>3318</v>
      </c>
      <c r="J32" s="16">
        <v>1</v>
      </c>
      <c r="K32" s="16">
        <v>188</v>
      </c>
      <c r="L32" s="16">
        <v>1454</v>
      </c>
      <c r="M32" s="16">
        <v>2</v>
      </c>
      <c r="N32" s="16">
        <v>694</v>
      </c>
      <c r="O32" s="16">
        <v>5975</v>
      </c>
      <c r="P32" s="18" t="s">
        <v>25</v>
      </c>
      <c r="Q32" s="18" t="s">
        <v>25</v>
      </c>
      <c r="R32" s="18" t="s">
        <v>25</v>
      </c>
      <c r="S32" s="18">
        <v>1</v>
      </c>
      <c r="T32" s="18">
        <v>314</v>
      </c>
      <c r="U32" s="18">
        <v>5024</v>
      </c>
      <c r="V32" s="18">
        <v>6</v>
      </c>
      <c r="W32" s="18">
        <v>771</v>
      </c>
      <c r="X32" s="18">
        <v>6699</v>
      </c>
      <c r="Y32" s="18" t="s">
        <v>25</v>
      </c>
      <c r="Z32" s="18" t="s">
        <v>25</v>
      </c>
      <c r="AA32" s="18" t="s">
        <v>25</v>
      </c>
      <c r="AB32" s="18" t="s">
        <v>25</v>
      </c>
      <c r="AC32" s="18" t="s">
        <v>25</v>
      </c>
      <c r="AD32" s="18" t="s">
        <v>25</v>
      </c>
      <c r="AE32" s="18" t="s">
        <v>25</v>
      </c>
      <c r="AF32" s="18" t="s">
        <v>25</v>
      </c>
      <c r="AG32" s="18" t="s">
        <v>25</v>
      </c>
      <c r="AH32" s="313">
        <v>5</v>
      </c>
      <c r="AI32" s="314"/>
      <c r="AJ32" s="314"/>
    </row>
    <row r="33" spans="1:36" s="4" customFormat="1" ht="10.5" customHeight="1">
      <c r="A33" s="286" t="s">
        <v>3</v>
      </c>
      <c r="B33" s="286"/>
      <c r="C33" s="287"/>
      <c r="D33" s="16"/>
      <c r="E33" s="16"/>
      <c r="F33" s="16"/>
      <c r="G33" s="16"/>
      <c r="H33" s="16"/>
      <c r="I33" s="16"/>
      <c r="J33" s="16"/>
      <c r="K33" s="16"/>
      <c r="L33" s="16"/>
      <c r="M33" s="16"/>
      <c r="N33" s="16"/>
      <c r="O33" s="16"/>
      <c r="P33" s="18"/>
      <c r="Q33" s="18"/>
      <c r="R33" s="18"/>
      <c r="S33" s="18"/>
      <c r="T33" s="18"/>
      <c r="U33" s="18"/>
      <c r="V33" s="18"/>
      <c r="W33" s="18"/>
      <c r="X33" s="18"/>
      <c r="Y33" s="18"/>
      <c r="Z33" s="18"/>
      <c r="AA33" s="18"/>
      <c r="AB33" s="18"/>
      <c r="AC33" s="18"/>
      <c r="AD33" s="18"/>
      <c r="AE33" s="18"/>
      <c r="AF33" s="18"/>
      <c r="AG33" s="42"/>
      <c r="AH33" s="315" t="s">
        <v>3</v>
      </c>
      <c r="AI33" s="286"/>
      <c r="AJ33" s="286"/>
    </row>
    <row r="34" spans="1:36" s="4" customFormat="1" ht="10.5">
      <c r="A34" s="9"/>
      <c r="B34" s="9">
        <v>1</v>
      </c>
      <c r="C34" s="10" t="s">
        <v>20</v>
      </c>
      <c r="D34" s="16">
        <v>22</v>
      </c>
      <c r="E34" s="16">
        <v>88</v>
      </c>
      <c r="F34" s="16">
        <v>307</v>
      </c>
      <c r="G34" s="16" t="s">
        <v>25</v>
      </c>
      <c r="H34" s="16" t="s">
        <v>25</v>
      </c>
      <c r="I34" s="16" t="s">
        <v>25</v>
      </c>
      <c r="J34" s="16" t="s">
        <v>25</v>
      </c>
      <c r="K34" s="16" t="s">
        <v>25</v>
      </c>
      <c r="L34" s="16" t="s">
        <v>25</v>
      </c>
      <c r="M34" s="16" t="s">
        <v>25</v>
      </c>
      <c r="N34" s="16" t="s">
        <v>25</v>
      </c>
      <c r="O34" s="16" t="s">
        <v>25</v>
      </c>
      <c r="P34" s="18" t="s">
        <v>25</v>
      </c>
      <c r="Q34" s="18" t="s">
        <v>25</v>
      </c>
      <c r="R34" s="18" t="s">
        <v>25</v>
      </c>
      <c r="S34" s="18" t="s">
        <v>25</v>
      </c>
      <c r="T34" s="18" t="s">
        <v>25</v>
      </c>
      <c r="U34" s="18" t="s">
        <v>25</v>
      </c>
      <c r="V34" s="18">
        <v>22</v>
      </c>
      <c r="W34" s="18">
        <v>88</v>
      </c>
      <c r="X34" s="18">
        <v>307</v>
      </c>
      <c r="Y34" s="18" t="s">
        <v>25</v>
      </c>
      <c r="Z34" s="18" t="s">
        <v>25</v>
      </c>
      <c r="AA34" s="18" t="s">
        <v>25</v>
      </c>
      <c r="AB34" s="18" t="s">
        <v>25</v>
      </c>
      <c r="AC34" s="18" t="s">
        <v>25</v>
      </c>
      <c r="AD34" s="18" t="s">
        <v>25</v>
      </c>
      <c r="AE34" s="18" t="s">
        <v>25</v>
      </c>
      <c r="AF34" s="18" t="s">
        <v>25</v>
      </c>
      <c r="AG34" s="18" t="s">
        <v>25</v>
      </c>
      <c r="AH34" s="313">
        <v>1</v>
      </c>
      <c r="AI34" s="314"/>
      <c r="AJ34" s="314"/>
    </row>
    <row r="35" spans="1:36" s="4" customFormat="1" ht="10.5">
      <c r="A35" s="9"/>
      <c r="B35" s="9">
        <v>2</v>
      </c>
      <c r="C35" s="10" t="s">
        <v>23</v>
      </c>
      <c r="D35" s="16">
        <v>1</v>
      </c>
      <c r="E35" s="16">
        <v>17</v>
      </c>
      <c r="F35" s="16">
        <v>104</v>
      </c>
      <c r="G35" s="16" t="s">
        <v>25</v>
      </c>
      <c r="H35" s="16" t="s">
        <v>25</v>
      </c>
      <c r="I35" s="16" t="s">
        <v>25</v>
      </c>
      <c r="J35" s="16" t="s">
        <v>25</v>
      </c>
      <c r="K35" s="16" t="s">
        <v>25</v>
      </c>
      <c r="L35" s="16" t="s">
        <v>25</v>
      </c>
      <c r="M35" s="16" t="s">
        <v>25</v>
      </c>
      <c r="N35" s="16" t="s">
        <v>25</v>
      </c>
      <c r="O35" s="16" t="s">
        <v>25</v>
      </c>
      <c r="P35" s="18" t="s">
        <v>25</v>
      </c>
      <c r="Q35" s="18" t="s">
        <v>25</v>
      </c>
      <c r="R35" s="18" t="s">
        <v>25</v>
      </c>
      <c r="S35" s="18" t="s">
        <v>25</v>
      </c>
      <c r="T35" s="18" t="s">
        <v>25</v>
      </c>
      <c r="U35" s="18" t="s">
        <v>25</v>
      </c>
      <c r="V35" s="18">
        <v>1</v>
      </c>
      <c r="W35" s="18">
        <v>17</v>
      </c>
      <c r="X35" s="18">
        <v>104</v>
      </c>
      <c r="Y35" s="18" t="s">
        <v>25</v>
      </c>
      <c r="Z35" s="18" t="s">
        <v>25</v>
      </c>
      <c r="AA35" s="18" t="s">
        <v>25</v>
      </c>
      <c r="AB35" s="18" t="s">
        <v>25</v>
      </c>
      <c r="AC35" s="18" t="s">
        <v>25</v>
      </c>
      <c r="AD35" s="18" t="s">
        <v>25</v>
      </c>
      <c r="AE35" s="18" t="s">
        <v>25</v>
      </c>
      <c r="AF35" s="18" t="s">
        <v>25</v>
      </c>
      <c r="AG35" s="18" t="s">
        <v>25</v>
      </c>
      <c r="AH35" s="313">
        <v>2</v>
      </c>
      <c r="AI35" s="314"/>
      <c r="AJ35" s="314"/>
    </row>
    <row r="36" spans="1:36" s="4" customFormat="1" ht="10.5" customHeight="1">
      <c r="A36" s="286" t="s">
        <v>4</v>
      </c>
      <c r="B36" s="286"/>
      <c r="C36" s="287"/>
      <c r="D36" s="16"/>
      <c r="E36" s="16"/>
      <c r="F36" s="16"/>
      <c r="G36" s="16"/>
      <c r="H36" s="16"/>
      <c r="I36" s="16"/>
      <c r="J36" s="16"/>
      <c r="K36" s="16"/>
      <c r="L36" s="16"/>
      <c r="M36" s="16"/>
      <c r="N36" s="16"/>
      <c r="O36" s="16"/>
      <c r="P36" s="18"/>
      <c r="Q36" s="18"/>
      <c r="R36" s="18"/>
      <c r="S36" s="18"/>
      <c r="T36" s="18"/>
      <c r="U36" s="18"/>
      <c r="V36" s="18"/>
      <c r="W36" s="18"/>
      <c r="X36" s="18"/>
      <c r="Y36" s="18"/>
      <c r="Z36" s="18"/>
      <c r="AA36" s="18"/>
      <c r="AB36" s="18"/>
      <c r="AC36" s="18"/>
      <c r="AD36" s="18"/>
      <c r="AE36" s="18"/>
      <c r="AF36" s="18"/>
      <c r="AG36" s="42"/>
      <c r="AH36" s="315" t="s">
        <v>4</v>
      </c>
      <c r="AI36" s="286"/>
      <c r="AJ36" s="286"/>
    </row>
    <row r="37" spans="1:36" s="4" customFormat="1" ht="10.5">
      <c r="A37" s="9"/>
      <c r="B37" s="9">
        <v>1</v>
      </c>
      <c r="C37" s="10" t="s">
        <v>20</v>
      </c>
      <c r="D37" s="16">
        <v>63</v>
      </c>
      <c r="E37" s="16">
        <v>334</v>
      </c>
      <c r="F37" s="16">
        <v>563</v>
      </c>
      <c r="G37" s="16" t="s">
        <v>25</v>
      </c>
      <c r="H37" s="16" t="s">
        <v>25</v>
      </c>
      <c r="I37" s="16" t="s">
        <v>25</v>
      </c>
      <c r="J37" s="16">
        <v>1</v>
      </c>
      <c r="K37" s="16">
        <v>3</v>
      </c>
      <c r="L37" s="16">
        <v>11</v>
      </c>
      <c r="M37" s="16">
        <v>3</v>
      </c>
      <c r="N37" s="16">
        <v>18</v>
      </c>
      <c r="O37" s="16">
        <v>8</v>
      </c>
      <c r="P37" s="18">
        <v>1</v>
      </c>
      <c r="Q37" s="18">
        <v>3</v>
      </c>
      <c r="R37" s="18">
        <v>3</v>
      </c>
      <c r="S37" s="18" t="s">
        <v>25</v>
      </c>
      <c r="T37" s="18" t="s">
        <v>25</v>
      </c>
      <c r="U37" s="18" t="s">
        <v>25</v>
      </c>
      <c r="V37" s="18">
        <v>58</v>
      </c>
      <c r="W37" s="18">
        <v>310</v>
      </c>
      <c r="X37" s="18">
        <v>541</v>
      </c>
      <c r="Y37" s="18" t="s">
        <v>25</v>
      </c>
      <c r="Z37" s="18" t="s">
        <v>25</v>
      </c>
      <c r="AA37" s="18" t="s">
        <v>25</v>
      </c>
      <c r="AB37" s="18" t="s">
        <v>25</v>
      </c>
      <c r="AC37" s="18" t="s">
        <v>25</v>
      </c>
      <c r="AD37" s="18" t="s">
        <v>25</v>
      </c>
      <c r="AE37" s="18" t="s">
        <v>25</v>
      </c>
      <c r="AF37" s="18" t="s">
        <v>25</v>
      </c>
      <c r="AG37" s="18" t="s">
        <v>25</v>
      </c>
      <c r="AH37" s="313">
        <v>1</v>
      </c>
      <c r="AI37" s="314"/>
      <c r="AJ37" s="314"/>
    </row>
    <row r="38" spans="1:36" s="4" customFormat="1" ht="10.5">
      <c r="A38" s="9"/>
      <c r="B38" s="9">
        <v>2</v>
      </c>
      <c r="C38" s="10" t="s">
        <v>95</v>
      </c>
      <c r="D38" s="16">
        <v>7</v>
      </c>
      <c r="E38" s="16">
        <v>172</v>
      </c>
      <c r="F38" s="16">
        <v>251</v>
      </c>
      <c r="G38" s="16" t="s">
        <v>25</v>
      </c>
      <c r="H38" s="16" t="s">
        <v>25</v>
      </c>
      <c r="I38" s="16" t="s">
        <v>25</v>
      </c>
      <c r="J38" s="16" t="s">
        <v>25</v>
      </c>
      <c r="K38" s="16" t="s">
        <v>25</v>
      </c>
      <c r="L38" s="16" t="s">
        <v>25</v>
      </c>
      <c r="M38" s="16" t="s">
        <v>25</v>
      </c>
      <c r="N38" s="16" t="s">
        <v>25</v>
      </c>
      <c r="O38" s="16" t="s">
        <v>25</v>
      </c>
      <c r="P38" s="18" t="s">
        <v>25</v>
      </c>
      <c r="Q38" s="18" t="s">
        <v>25</v>
      </c>
      <c r="R38" s="18" t="s">
        <v>25</v>
      </c>
      <c r="S38" s="18" t="s">
        <v>25</v>
      </c>
      <c r="T38" s="18" t="s">
        <v>25</v>
      </c>
      <c r="U38" s="18" t="s">
        <v>25</v>
      </c>
      <c r="V38" s="18">
        <v>7</v>
      </c>
      <c r="W38" s="18">
        <v>172</v>
      </c>
      <c r="X38" s="18">
        <v>251</v>
      </c>
      <c r="Y38" s="18" t="s">
        <v>25</v>
      </c>
      <c r="Z38" s="18" t="s">
        <v>25</v>
      </c>
      <c r="AA38" s="18" t="s">
        <v>25</v>
      </c>
      <c r="AB38" s="18" t="s">
        <v>25</v>
      </c>
      <c r="AC38" s="18" t="s">
        <v>25</v>
      </c>
      <c r="AD38" s="18" t="s">
        <v>25</v>
      </c>
      <c r="AE38" s="18" t="s">
        <v>25</v>
      </c>
      <c r="AF38" s="18" t="s">
        <v>25</v>
      </c>
      <c r="AG38" s="18" t="s">
        <v>25</v>
      </c>
      <c r="AH38" s="313">
        <v>2</v>
      </c>
      <c r="AI38" s="314"/>
      <c r="AJ38" s="314"/>
    </row>
    <row r="39" spans="1:36" s="4" customFormat="1" ht="6" customHeight="1">
      <c r="A39" s="8"/>
      <c r="B39" s="8"/>
      <c r="C39" s="11"/>
      <c r="D39" s="48"/>
      <c r="E39" s="48"/>
      <c r="F39" s="48"/>
      <c r="G39" s="17"/>
      <c r="H39" s="17"/>
      <c r="I39" s="17"/>
      <c r="J39" s="17"/>
      <c r="K39" s="17"/>
      <c r="L39" s="17"/>
      <c r="M39" s="17"/>
      <c r="N39" s="17"/>
      <c r="O39" s="17"/>
      <c r="P39" s="17"/>
      <c r="Q39" s="17"/>
      <c r="R39" s="17"/>
      <c r="S39" s="17"/>
      <c r="T39" s="17"/>
      <c r="U39" s="17"/>
      <c r="V39" s="48"/>
      <c r="W39" s="48"/>
      <c r="X39" s="48"/>
      <c r="Y39" s="17"/>
      <c r="Z39" s="17"/>
      <c r="AA39" s="17"/>
      <c r="AB39" s="17"/>
      <c r="AC39" s="17"/>
      <c r="AD39" s="17"/>
      <c r="AE39" s="17"/>
      <c r="AF39" s="17"/>
      <c r="AG39" s="41"/>
      <c r="AH39" s="39"/>
      <c r="AI39" s="39"/>
      <c r="AJ39" s="39"/>
    </row>
    <row r="40" spans="1:36" s="4" customFormat="1" ht="10.5">
      <c r="A40" s="4" t="s">
        <v>94</v>
      </c>
    </row>
    <row r="41" spans="1:36" ht="10.5" customHeight="1">
      <c r="A41" s="4" t="s">
        <v>49</v>
      </c>
    </row>
  </sheetData>
  <mergeCells count="55">
    <mergeCell ref="AH38:AJ38"/>
    <mergeCell ref="AG5:AJ5"/>
    <mergeCell ref="A11:C11"/>
    <mergeCell ref="A12:C12"/>
    <mergeCell ref="AH10:AJ10"/>
    <mergeCell ref="AH11:AJ11"/>
    <mergeCell ref="AH12:AJ12"/>
    <mergeCell ref="AH7:AJ7"/>
    <mergeCell ref="AH8:AJ8"/>
    <mergeCell ref="Y6:AG6"/>
    <mergeCell ref="AH37:AJ37"/>
    <mergeCell ref="AH35:AJ35"/>
    <mergeCell ref="AH24:AJ24"/>
    <mergeCell ref="AH26:AJ26"/>
    <mergeCell ref="AH25:AJ25"/>
    <mergeCell ref="AH31:AJ31"/>
    <mergeCell ref="AH28:AJ28"/>
    <mergeCell ref="AH29:AJ29"/>
    <mergeCell ref="AH30:AJ30"/>
    <mergeCell ref="AH6:AJ6"/>
    <mergeCell ref="AH36:AJ36"/>
    <mergeCell ref="AH17:AJ17"/>
    <mergeCell ref="AH18:AJ18"/>
    <mergeCell ref="AH32:AJ32"/>
    <mergeCell ref="AH33:AJ33"/>
    <mergeCell ref="AH34:AJ34"/>
    <mergeCell ref="AH27:AJ27"/>
    <mergeCell ref="AE7:AG7"/>
    <mergeCell ref="AH13:AJ13"/>
    <mergeCell ref="AH14:AJ14"/>
    <mergeCell ref="AH22:AJ22"/>
    <mergeCell ref="AH23:AJ23"/>
    <mergeCell ref="AH21:AJ21"/>
    <mergeCell ref="AH19:AJ19"/>
    <mergeCell ref="M6:O7"/>
    <mergeCell ref="D6:F7"/>
    <mergeCell ref="G6:I7"/>
    <mergeCell ref="J6:L7"/>
    <mergeCell ref="AB7:AD7"/>
    <mergeCell ref="A6:C6"/>
    <mergeCell ref="A7:C7"/>
    <mergeCell ref="AH16:AJ16"/>
    <mergeCell ref="A36:C36"/>
    <mergeCell ref="A13:C13"/>
    <mergeCell ref="A14:C14"/>
    <mergeCell ref="A21:C21"/>
    <mergeCell ref="A27:C27"/>
    <mergeCell ref="A33:C33"/>
    <mergeCell ref="AH20:AJ20"/>
    <mergeCell ref="A8:C8"/>
    <mergeCell ref="A10:C10"/>
    <mergeCell ref="P6:R7"/>
    <mergeCell ref="S6:U7"/>
    <mergeCell ref="V6:X7"/>
    <mergeCell ref="Y7:AA7"/>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44"/>
  <sheetViews>
    <sheetView zoomScaleNormal="100" zoomScaleSheetLayoutView="100" workbookViewId="0"/>
  </sheetViews>
  <sheetFormatPr defaultRowHeight="13.5"/>
  <cols>
    <col min="1" max="1" width="1.625" style="3" customWidth="1"/>
    <col min="2" max="2" width="2.5" style="3" customWidth="1"/>
    <col min="3" max="3" width="12.125" style="3" customWidth="1"/>
    <col min="4" max="4" width="5.25" style="3" customWidth="1"/>
    <col min="5" max="5" width="6.25" style="3" customWidth="1"/>
    <col min="6" max="6" width="7.625" style="3" customWidth="1"/>
    <col min="7" max="7" width="3.125" style="3" customWidth="1"/>
    <col min="8" max="8" width="5.25" style="3" customWidth="1"/>
    <col min="9" max="9" width="6.25" style="3" customWidth="1"/>
    <col min="10" max="10" width="3.75" style="3" customWidth="1"/>
    <col min="11" max="11" width="5.25" style="3" customWidth="1"/>
    <col min="12" max="12" width="6.25" style="3" customWidth="1"/>
    <col min="13" max="13" width="3.625" style="3" customWidth="1"/>
    <col min="14" max="14" width="5.25" style="3" customWidth="1"/>
    <col min="15" max="15" width="6.2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3.875" style="3" customWidth="1"/>
    <col min="34" max="16384" width="9" style="3"/>
  </cols>
  <sheetData>
    <row r="1" spans="1:33" s="45" customFormat="1" ht="15" customHeight="1">
      <c r="A1" s="47" t="s">
        <v>93</v>
      </c>
      <c r="B1" s="46"/>
      <c r="D1" s="47"/>
      <c r="E1" s="47"/>
    </row>
    <row r="2" spans="1:33" ht="13.5" customHeight="1">
      <c r="A2" s="55" t="s">
        <v>92</v>
      </c>
      <c r="L2" s="54"/>
      <c r="M2" s="54"/>
      <c r="N2" s="54"/>
      <c r="P2" s="2"/>
      <c r="Q2" s="2"/>
      <c r="R2" s="2"/>
      <c r="S2" s="2"/>
      <c r="T2" s="2"/>
    </row>
    <row r="3" spans="1:33" s="4" customFormat="1" ht="10.5" customHeight="1"/>
    <row r="4" spans="1:33" ht="10.5" customHeight="1">
      <c r="A4" s="53" t="s">
        <v>78</v>
      </c>
      <c r="B4" s="53"/>
      <c r="C4" s="14"/>
      <c r="D4" s="14"/>
      <c r="E4" s="14"/>
      <c r="G4" s="14"/>
      <c r="H4" s="14"/>
      <c r="I4" s="14"/>
      <c r="J4" s="14"/>
      <c r="K4" s="14"/>
      <c r="L4" s="14"/>
      <c r="M4" s="14"/>
      <c r="N4" s="14"/>
      <c r="O4" s="14"/>
      <c r="P4" s="14"/>
    </row>
    <row r="5" spans="1:33" ht="10.5" customHeight="1">
      <c r="A5" s="53" t="s">
        <v>91</v>
      </c>
      <c r="B5" s="53"/>
      <c r="C5" s="14"/>
      <c r="D5" s="14"/>
      <c r="E5" s="14"/>
      <c r="G5" s="14"/>
      <c r="H5" s="14"/>
      <c r="I5" s="14"/>
      <c r="J5" s="14"/>
      <c r="K5" s="14"/>
      <c r="L5" s="14"/>
      <c r="M5" s="14"/>
      <c r="N5" s="14"/>
      <c r="O5" s="14"/>
      <c r="P5" s="14"/>
    </row>
    <row r="6" spans="1:33" ht="10.5" customHeight="1">
      <c r="A6" s="53" t="s">
        <v>76</v>
      </c>
      <c r="B6" s="53"/>
      <c r="C6" s="14"/>
      <c r="D6" s="14"/>
      <c r="E6" s="14"/>
      <c r="G6" s="14"/>
      <c r="H6" s="14"/>
      <c r="I6" s="14"/>
      <c r="J6" s="14"/>
      <c r="K6" s="14"/>
      <c r="L6" s="14"/>
      <c r="M6" s="14"/>
      <c r="N6" s="14"/>
      <c r="O6" s="14"/>
      <c r="P6" s="14"/>
    </row>
    <row r="7" spans="1:33" s="4" customFormat="1" ht="10.5" customHeight="1">
      <c r="AD7" s="1"/>
    </row>
    <row r="8" spans="1:33" s="4" customFormat="1" ht="10.5" customHeight="1">
      <c r="A8" s="7" t="s">
        <v>17</v>
      </c>
      <c r="B8" s="7"/>
      <c r="C8" s="7"/>
      <c r="D8" s="7"/>
      <c r="E8" s="7"/>
      <c r="F8" s="7"/>
      <c r="G8" s="7"/>
      <c r="H8" s="7"/>
      <c r="I8" s="7"/>
      <c r="J8" s="7"/>
      <c r="K8" s="7"/>
      <c r="L8" s="7"/>
      <c r="M8" s="7"/>
      <c r="N8" s="7"/>
      <c r="O8" s="7"/>
      <c r="P8" s="7"/>
      <c r="Q8" s="7"/>
      <c r="R8" s="7"/>
      <c r="S8" s="7"/>
      <c r="T8" s="7"/>
      <c r="U8" s="7"/>
      <c r="V8" s="7"/>
      <c r="W8" s="7"/>
      <c r="X8" s="7"/>
      <c r="Y8" s="7"/>
      <c r="Z8" s="7"/>
      <c r="AA8" s="7"/>
      <c r="AB8" s="7"/>
      <c r="AC8" s="7"/>
      <c r="AD8" s="7"/>
      <c r="AF8" s="7"/>
      <c r="AG8" s="40" t="s">
        <v>90</v>
      </c>
    </row>
    <row r="9" spans="1:33" s="4" customFormat="1" ht="10.5" customHeight="1">
      <c r="A9" s="297" t="s">
        <v>74</v>
      </c>
      <c r="B9" s="297"/>
      <c r="C9" s="298"/>
      <c r="D9" s="293" t="s">
        <v>5</v>
      </c>
      <c r="E9" s="293"/>
      <c r="F9" s="293"/>
      <c r="G9" s="293" t="s">
        <v>89</v>
      </c>
      <c r="H9" s="293"/>
      <c r="I9" s="293"/>
      <c r="J9" s="293" t="s">
        <v>19</v>
      </c>
      <c r="K9" s="293"/>
      <c r="L9" s="293"/>
      <c r="M9" s="301" t="s">
        <v>6</v>
      </c>
      <c r="N9" s="297"/>
      <c r="O9" s="298"/>
      <c r="P9" s="297" t="s">
        <v>7</v>
      </c>
      <c r="Q9" s="297"/>
      <c r="R9" s="297"/>
      <c r="S9" s="293" t="s">
        <v>8</v>
      </c>
      <c r="T9" s="293"/>
      <c r="U9" s="293"/>
      <c r="V9" s="293" t="s">
        <v>9</v>
      </c>
      <c r="W9" s="293"/>
      <c r="X9" s="293"/>
      <c r="Y9" s="308" t="s">
        <v>10</v>
      </c>
      <c r="Z9" s="309"/>
      <c r="AA9" s="309"/>
      <c r="AB9" s="309"/>
      <c r="AC9" s="309"/>
      <c r="AD9" s="309"/>
      <c r="AE9" s="309"/>
      <c r="AF9" s="309"/>
      <c r="AG9" s="309"/>
    </row>
    <row r="10" spans="1:33" s="4" customFormat="1" ht="10.5" customHeight="1">
      <c r="A10" s="299" t="s">
        <v>72</v>
      </c>
      <c r="B10" s="299"/>
      <c r="C10" s="300"/>
      <c r="D10" s="293"/>
      <c r="E10" s="293"/>
      <c r="F10" s="293"/>
      <c r="G10" s="293"/>
      <c r="H10" s="293"/>
      <c r="I10" s="293"/>
      <c r="J10" s="293"/>
      <c r="K10" s="293"/>
      <c r="L10" s="293"/>
      <c r="M10" s="302"/>
      <c r="N10" s="303"/>
      <c r="O10" s="304"/>
      <c r="P10" s="303"/>
      <c r="Q10" s="303"/>
      <c r="R10" s="303"/>
      <c r="S10" s="293"/>
      <c r="T10" s="293"/>
      <c r="U10" s="293"/>
      <c r="V10" s="293"/>
      <c r="W10" s="293"/>
      <c r="X10" s="293"/>
      <c r="Y10" s="307" t="s">
        <v>7</v>
      </c>
      <c r="Z10" s="307"/>
      <c r="AA10" s="307"/>
      <c r="AB10" s="307" t="s">
        <v>14</v>
      </c>
      <c r="AC10" s="307"/>
      <c r="AD10" s="307"/>
      <c r="AE10" s="311" t="s">
        <v>15</v>
      </c>
      <c r="AF10" s="311"/>
      <c r="AG10" s="322"/>
    </row>
    <row r="11" spans="1:33" s="4" customFormat="1" ht="10.5" customHeight="1">
      <c r="A11" s="303" t="s">
        <v>11</v>
      </c>
      <c r="B11" s="303"/>
      <c r="C11" s="304"/>
      <c r="D11" s="50" t="s">
        <v>0</v>
      </c>
      <c r="E11" s="50" t="s">
        <v>11</v>
      </c>
      <c r="F11" s="50" t="s">
        <v>12</v>
      </c>
      <c r="G11" s="50" t="s">
        <v>0</v>
      </c>
      <c r="H11" s="50" t="s">
        <v>11</v>
      </c>
      <c r="I11" s="50" t="s">
        <v>12</v>
      </c>
      <c r="J11" s="50" t="s">
        <v>0</v>
      </c>
      <c r="K11" s="50" t="s">
        <v>11</v>
      </c>
      <c r="L11" s="50" t="s">
        <v>12</v>
      </c>
      <c r="M11" s="50" t="s">
        <v>0</v>
      </c>
      <c r="N11" s="50" t="s">
        <v>11</v>
      </c>
      <c r="O11" s="50" t="s">
        <v>12</v>
      </c>
      <c r="P11" s="52" t="s">
        <v>0</v>
      </c>
      <c r="Q11" s="50" t="s">
        <v>11</v>
      </c>
      <c r="R11" s="51" t="s">
        <v>12</v>
      </c>
      <c r="S11" s="50" t="s">
        <v>0</v>
      </c>
      <c r="T11" s="50" t="s">
        <v>11</v>
      </c>
      <c r="U11" s="50" t="s">
        <v>12</v>
      </c>
      <c r="V11" s="50" t="s">
        <v>0</v>
      </c>
      <c r="W11" s="50" t="s">
        <v>11</v>
      </c>
      <c r="X11" s="50" t="s">
        <v>12</v>
      </c>
      <c r="Y11" s="15" t="s">
        <v>0</v>
      </c>
      <c r="Z11" s="15" t="s">
        <v>11</v>
      </c>
      <c r="AA11" s="15" t="s">
        <v>12</v>
      </c>
      <c r="AB11" s="15" t="s">
        <v>0</v>
      </c>
      <c r="AC11" s="15" t="s">
        <v>11</v>
      </c>
      <c r="AD11" s="15" t="s">
        <v>12</v>
      </c>
      <c r="AE11" s="15" t="s">
        <v>0</v>
      </c>
      <c r="AF11" s="15" t="s">
        <v>11</v>
      </c>
      <c r="AG11" s="49" t="s">
        <v>12</v>
      </c>
    </row>
    <row r="12" spans="1:33" s="4" customFormat="1" ht="6" customHeight="1">
      <c r="A12" s="9"/>
      <c r="B12" s="9"/>
      <c r="C12" s="10"/>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3" s="4" customFormat="1" ht="10.5" customHeight="1">
      <c r="A13" s="305" t="s">
        <v>88</v>
      </c>
      <c r="B13" s="305"/>
      <c r="C13" s="306"/>
      <c r="D13" s="16">
        <v>2384</v>
      </c>
      <c r="E13" s="16">
        <v>29823</v>
      </c>
      <c r="F13" s="16">
        <v>302619</v>
      </c>
      <c r="G13" s="16">
        <v>67</v>
      </c>
      <c r="H13" s="16">
        <v>3156</v>
      </c>
      <c r="I13" s="16">
        <v>61498</v>
      </c>
      <c r="J13" s="16">
        <v>75</v>
      </c>
      <c r="K13" s="16">
        <v>1477</v>
      </c>
      <c r="L13" s="16">
        <v>14863</v>
      </c>
      <c r="M13" s="16">
        <v>161</v>
      </c>
      <c r="N13" s="16">
        <v>3642</v>
      </c>
      <c r="O13" s="16">
        <v>39941</v>
      </c>
      <c r="P13" s="18">
        <v>256</v>
      </c>
      <c r="Q13" s="18">
        <v>4858</v>
      </c>
      <c r="R13" s="18">
        <v>54094</v>
      </c>
      <c r="S13" s="18">
        <v>35</v>
      </c>
      <c r="T13" s="18">
        <v>1247</v>
      </c>
      <c r="U13" s="18">
        <v>21940</v>
      </c>
      <c r="V13" s="18">
        <v>1755</v>
      </c>
      <c r="W13" s="18">
        <v>14842</v>
      </c>
      <c r="X13" s="18">
        <v>106957</v>
      </c>
      <c r="Y13" s="18">
        <v>5</v>
      </c>
      <c r="Z13" s="18">
        <v>72</v>
      </c>
      <c r="AA13" s="18">
        <v>215</v>
      </c>
      <c r="AB13" s="18">
        <v>24</v>
      </c>
      <c r="AC13" s="18">
        <v>499</v>
      </c>
      <c r="AD13" s="18">
        <v>3038</v>
      </c>
      <c r="AE13" s="18">
        <v>6</v>
      </c>
      <c r="AF13" s="18">
        <v>30</v>
      </c>
      <c r="AG13" s="18">
        <v>73</v>
      </c>
    </row>
    <row r="14" spans="1:33" s="4" customFormat="1" ht="10.5" customHeight="1">
      <c r="A14" s="288" t="s">
        <v>87</v>
      </c>
      <c r="B14" s="288"/>
      <c r="C14" s="296"/>
      <c r="D14" s="16">
        <v>2395</v>
      </c>
      <c r="E14" s="16">
        <v>31253</v>
      </c>
      <c r="F14" s="16">
        <v>328651</v>
      </c>
      <c r="G14" s="16">
        <v>69</v>
      </c>
      <c r="H14" s="16">
        <v>4261</v>
      </c>
      <c r="I14" s="16">
        <v>81388</v>
      </c>
      <c r="J14" s="16">
        <v>75</v>
      </c>
      <c r="K14" s="16">
        <v>1477</v>
      </c>
      <c r="L14" s="16">
        <v>14863</v>
      </c>
      <c r="M14" s="16">
        <v>170</v>
      </c>
      <c r="N14" s="16">
        <v>4005</v>
      </c>
      <c r="O14" s="16">
        <v>43770</v>
      </c>
      <c r="P14" s="18">
        <v>256</v>
      </c>
      <c r="Q14" s="18">
        <v>4859</v>
      </c>
      <c r="R14" s="18">
        <v>54095</v>
      </c>
      <c r="S14" s="18">
        <v>35</v>
      </c>
      <c r="T14" s="18">
        <v>1247</v>
      </c>
      <c r="U14" s="18">
        <v>21962</v>
      </c>
      <c r="V14" s="18">
        <v>1755</v>
      </c>
      <c r="W14" s="18">
        <v>14804</v>
      </c>
      <c r="X14" s="18">
        <v>109247</v>
      </c>
      <c r="Y14" s="18">
        <v>5</v>
      </c>
      <c r="Z14" s="18">
        <v>72</v>
      </c>
      <c r="AA14" s="18">
        <v>215</v>
      </c>
      <c r="AB14" s="18">
        <v>24</v>
      </c>
      <c r="AC14" s="18">
        <v>498</v>
      </c>
      <c r="AD14" s="18">
        <v>3037</v>
      </c>
      <c r="AE14" s="18">
        <v>6</v>
      </c>
      <c r="AF14" s="18">
        <v>30</v>
      </c>
      <c r="AG14" s="18">
        <v>74</v>
      </c>
    </row>
    <row r="15" spans="1:33" s="4" customFormat="1" ht="10.5" customHeight="1">
      <c r="A15" s="288" t="s">
        <v>69</v>
      </c>
      <c r="B15" s="288"/>
      <c r="C15" s="296"/>
      <c r="D15" s="16">
        <v>2396</v>
      </c>
      <c r="E15" s="16">
        <v>31512</v>
      </c>
      <c r="F15" s="16">
        <v>331099</v>
      </c>
      <c r="G15" s="16">
        <v>70</v>
      </c>
      <c r="H15" s="16">
        <v>4518</v>
      </c>
      <c r="I15" s="16">
        <v>83701</v>
      </c>
      <c r="J15" s="16">
        <v>75</v>
      </c>
      <c r="K15" s="16">
        <v>1477</v>
      </c>
      <c r="L15" s="16">
        <v>14863</v>
      </c>
      <c r="M15" s="16">
        <v>170</v>
      </c>
      <c r="N15" s="16">
        <v>4005</v>
      </c>
      <c r="O15" s="16">
        <v>43770</v>
      </c>
      <c r="P15" s="18">
        <v>256</v>
      </c>
      <c r="Q15" s="18">
        <v>4859</v>
      </c>
      <c r="R15" s="18">
        <v>54121</v>
      </c>
      <c r="S15" s="18">
        <v>35</v>
      </c>
      <c r="T15" s="18">
        <v>1247</v>
      </c>
      <c r="U15" s="18">
        <v>21962</v>
      </c>
      <c r="V15" s="18">
        <v>1755</v>
      </c>
      <c r="W15" s="18">
        <v>14806</v>
      </c>
      <c r="X15" s="18">
        <v>109355</v>
      </c>
      <c r="Y15" s="18">
        <v>5</v>
      </c>
      <c r="Z15" s="18">
        <v>72</v>
      </c>
      <c r="AA15" s="18">
        <v>215</v>
      </c>
      <c r="AB15" s="18">
        <v>24</v>
      </c>
      <c r="AC15" s="18">
        <v>498</v>
      </c>
      <c r="AD15" s="18">
        <v>3038</v>
      </c>
      <c r="AE15" s="18">
        <v>6</v>
      </c>
      <c r="AF15" s="18">
        <v>30</v>
      </c>
      <c r="AG15" s="18">
        <v>74</v>
      </c>
    </row>
    <row r="16" spans="1:33" s="4" customFormat="1" ht="10.5" customHeight="1">
      <c r="A16" s="288" t="s">
        <v>86</v>
      </c>
      <c r="B16" s="288"/>
      <c r="C16" s="296"/>
      <c r="D16" s="16">
        <v>2821</v>
      </c>
      <c r="E16" s="16">
        <v>36586</v>
      </c>
      <c r="F16" s="16">
        <v>360882</v>
      </c>
      <c r="G16" s="16">
        <v>70</v>
      </c>
      <c r="H16" s="16">
        <v>4543</v>
      </c>
      <c r="I16" s="16">
        <v>83701</v>
      </c>
      <c r="J16" s="16">
        <v>129</v>
      </c>
      <c r="K16" s="16">
        <v>2475</v>
      </c>
      <c r="L16" s="16">
        <v>24490</v>
      </c>
      <c r="M16" s="16">
        <v>185</v>
      </c>
      <c r="N16" s="16">
        <v>4080</v>
      </c>
      <c r="O16" s="16">
        <v>43758</v>
      </c>
      <c r="P16" s="18">
        <v>318</v>
      </c>
      <c r="Q16" s="18">
        <v>5481</v>
      </c>
      <c r="R16" s="18">
        <v>58025</v>
      </c>
      <c r="S16" s="18">
        <v>35</v>
      </c>
      <c r="T16" s="18">
        <v>1248</v>
      </c>
      <c r="U16" s="18">
        <v>21962</v>
      </c>
      <c r="V16" s="18">
        <v>2049</v>
      </c>
      <c r="W16" s="18">
        <v>18159</v>
      </c>
      <c r="X16" s="18">
        <v>125619</v>
      </c>
      <c r="Y16" s="18">
        <v>5</v>
      </c>
      <c r="Z16" s="18">
        <v>72</v>
      </c>
      <c r="AA16" s="18">
        <v>215</v>
      </c>
      <c r="AB16" s="18">
        <v>24</v>
      </c>
      <c r="AC16" s="18">
        <v>498</v>
      </c>
      <c r="AD16" s="18">
        <v>3038</v>
      </c>
      <c r="AE16" s="18">
        <v>6</v>
      </c>
      <c r="AF16" s="18">
        <v>30</v>
      </c>
      <c r="AG16" s="18">
        <v>74</v>
      </c>
    </row>
    <row r="17" spans="1:33" s="6" customFormat="1" ht="10.5" customHeight="1">
      <c r="A17" s="291" t="s">
        <v>85</v>
      </c>
      <c r="B17" s="291"/>
      <c r="C17" s="292"/>
      <c r="D17" s="21">
        <v>2841</v>
      </c>
      <c r="E17" s="21">
        <v>37139</v>
      </c>
      <c r="F17" s="21">
        <v>371987</v>
      </c>
      <c r="G17" s="21">
        <v>75</v>
      </c>
      <c r="H17" s="21">
        <v>5015</v>
      </c>
      <c r="I17" s="21">
        <v>94223</v>
      </c>
      <c r="J17" s="21">
        <v>129</v>
      </c>
      <c r="K17" s="21">
        <v>2476</v>
      </c>
      <c r="L17" s="21">
        <v>24491</v>
      </c>
      <c r="M17" s="21">
        <v>185</v>
      </c>
      <c r="N17" s="21">
        <v>4080</v>
      </c>
      <c r="O17" s="21">
        <v>43759</v>
      </c>
      <c r="P17" s="22">
        <v>318</v>
      </c>
      <c r="Q17" s="22">
        <v>5481</v>
      </c>
      <c r="R17" s="22">
        <v>58025</v>
      </c>
      <c r="S17" s="22">
        <v>35</v>
      </c>
      <c r="T17" s="22">
        <v>1248</v>
      </c>
      <c r="U17" s="22">
        <v>21962</v>
      </c>
      <c r="V17" s="22">
        <v>2063</v>
      </c>
      <c r="W17" s="22">
        <v>18198</v>
      </c>
      <c r="X17" s="22">
        <v>126080</v>
      </c>
      <c r="Y17" s="22">
        <v>5</v>
      </c>
      <c r="Z17" s="22">
        <v>72</v>
      </c>
      <c r="AA17" s="22">
        <v>215</v>
      </c>
      <c r="AB17" s="22">
        <v>25</v>
      </c>
      <c r="AC17" s="22">
        <v>539</v>
      </c>
      <c r="AD17" s="22">
        <v>3158</v>
      </c>
      <c r="AE17" s="22">
        <v>6</v>
      </c>
      <c r="AF17" s="22">
        <v>30</v>
      </c>
      <c r="AG17" s="22">
        <v>74</v>
      </c>
    </row>
    <row r="18" spans="1:33" s="5" customFormat="1" ht="7.5" customHeight="1">
      <c r="A18" s="12"/>
      <c r="B18" s="12"/>
      <c r="C18" s="13"/>
      <c r="D18" s="16"/>
      <c r="E18" s="16"/>
      <c r="F18" s="16"/>
      <c r="G18" s="16"/>
      <c r="H18" s="16"/>
      <c r="I18" s="16"/>
      <c r="J18" s="16"/>
      <c r="K18" s="16"/>
      <c r="L18" s="16"/>
      <c r="M18" s="16"/>
      <c r="N18" s="16"/>
      <c r="O18" s="16"/>
      <c r="P18" s="18"/>
      <c r="Q18" s="18"/>
      <c r="R18" s="18"/>
      <c r="S18" s="18"/>
      <c r="T18" s="18"/>
      <c r="U18" s="18"/>
      <c r="V18" s="18"/>
      <c r="W18" s="18"/>
      <c r="X18" s="18"/>
      <c r="Y18" s="18"/>
      <c r="Z18" s="18"/>
      <c r="AA18" s="18"/>
      <c r="AB18" s="18"/>
      <c r="AC18" s="18"/>
      <c r="AD18" s="18"/>
      <c r="AE18" s="18"/>
      <c r="AF18" s="18"/>
      <c r="AG18" s="18"/>
    </row>
    <row r="19" spans="1:33" s="4" customFormat="1" ht="10.5">
      <c r="A19" s="14"/>
      <c r="B19" s="9">
        <v>1</v>
      </c>
      <c r="C19" s="10" t="s">
        <v>20</v>
      </c>
      <c r="D19" s="16">
        <v>2357</v>
      </c>
      <c r="E19" s="16">
        <v>12704</v>
      </c>
      <c r="F19" s="16">
        <v>86448</v>
      </c>
      <c r="G19" s="16">
        <v>46</v>
      </c>
      <c r="H19" s="16">
        <v>260</v>
      </c>
      <c r="I19" s="16">
        <v>4470</v>
      </c>
      <c r="J19" s="16">
        <v>86</v>
      </c>
      <c r="K19" s="16">
        <v>519</v>
      </c>
      <c r="L19" s="16">
        <v>3940</v>
      </c>
      <c r="M19" s="16">
        <v>136</v>
      </c>
      <c r="N19" s="16">
        <v>821</v>
      </c>
      <c r="O19" s="16">
        <v>6938</v>
      </c>
      <c r="P19" s="18">
        <v>252</v>
      </c>
      <c r="Q19" s="18">
        <v>1451</v>
      </c>
      <c r="R19" s="18">
        <v>11585</v>
      </c>
      <c r="S19" s="18">
        <v>26</v>
      </c>
      <c r="T19" s="18">
        <v>169</v>
      </c>
      <c r="U19" s="18">
        <v>4393</v>
      </c>
      <c r="V19" s="18">
        <v>1787</v>
      </c>
      <c r="W19" s="18">
        <v>9340</v>
      </c>
      <c r="X19" s="18">
        <v>54545</v>
      </c>
      <c r="Y19" s="18">
        <v>4</v>
      </c>
      <c r="Z19" s="18">
        <v>29</v>
      </c>
      <c r="AA19" s="18">
        <v>86</v>
      </c>
      <c r="AB19" s="18">
        <v>14</v>
      </c>
      <c r="AC19" s="18">
        <v>85</v>
      </c>
      <c r="AD19" s="18">
        <v>417</v>
      </c>
      <c r="AE19" s="18">
        <v>6</v>
      </c>
      <c r="AF19" s="18">
        <v>30</v>
      </c>
      <c r="AG19" s="18">
        <v>74</v>
      </c>
    </row>
    <row r="20" spans="1:33" s="4" customFormat="1" ht="10.5">
      <c r="A20" s="14"/>
      <c r="B20" s="9">
        <v>2</v>
      </c>
      <c r="C20" s="10" t="s">
        <v>21</v>
      </c>
      <c r="D20" s="16">
        <v>282</v>
      </c>
      <c r="E20" s="16">
        <v>5592</v>
      </c>
      <c r="F20" s="16">
        <v>42256</v>
      </c>
      <c r="G20" s="16">
        <v>9</v>
      </c>
      <c r="H20" s="16">
        <v>171</v>
      </c>
      <c r="I20" s="16">
        <v>4886</v>
      </c>
      <c r="J20" s="16">
        <v>19</v>
      </c>
      <c r="K20" s="16">
        <v>408</v>
      </c>
      <c r="L20" s="16">
        <v>3227</v>
      </c>
      <c r="M20" s="16">
        <v>24</v>
      </c>
      <c r="N20" s="16">
        <v>540</v>
      </c>
      <c r="O20" s="16">
        <v>4927</v>
      </c>
      <c r="P20" s="18">
        <v>36</v>
      </c>
      <c r="Q20" s="18">
        <v>707</v>
      </c>
      <c r="R20" s="18">
        <v>6387</v>
      </c>
      <c r="S20" s="18">
        <v>4</v>
      </c>
      <c r="T20" s="18">
        <v>75</v>
      </c>
      <c r="U20" s="18">
        <v>840</v>
      </c>
      <c r="V20" s="18">
        <v>183</v>
      </c>
      <c r="W20" s="18">
        <v>3516</v>
      </c>
      <c r="X20" s="18">
        <v>20796</v>
      </c>
      <c r="Y20" s="18" t="s">
        <v>25</v>
      </c>
      <c r="Z20" s="18" t="s">
        <v>25</v>
      </c>
      <c r="AA20" s="18" t="s">
        <v>25</v>
      </c>
      <c r="AB20" s="18">
        <v>7</v>
      </c>
      <c r="AC20" s="18">
        <v>175</v>
      </c>
      <c r="AD20" s="18">
        <v>1193</v>
      </c>
      <c r="AE20" s="18" t="s">
        <v>25</v>
      </c>
      <c r="AF20" s="18" t="s">
        <v>25</v>
      </c>
      <c r="AG20" s="18" t="s">
        <v>25</v>
      </c>
    </row>
    <row r="21" spans="1:33" s="4" customFormat="1" ht="10.5">
      <c r="A21" s="14"/>
      <c r="B21" s="9">
        <v>3</v>
      </c>
      <c r="C21" s="10" t="s">
        <v>84</v>
      </c>
      <c r="D21" s="16">
        <v>91</v>
      </c>
      <c r="E21" s="16">
        <v>3432</v>
      </c>
      <c r="F21" s="16">
        <v>32834</v>
      </c>
      <c r="G21" s="16">
        <v>3</v>
      </c>
      <c r="H21" s="16">
        <v>131</v>
      </c>
      <c r="I21" s="16">
        <v>1760</v>
      </c>
      <c r="J21" s="16">
        <v>9</v>
      </c>
      <c r="K21" s="16">
        <v>344</v>
      </c>
      <c r="L21" s="16">
        <v>3590</v>
      </c>
      <c r="M21" s="16">
        <v>13</v>
      </c>
      <c r="N21" s="16">
        <v>494</v>
      </c>
      <c r="O21" s="16">
        <v>4746</v>
      </c>
      <c r="P21" s="18">
        <v>14</v>
      </c>
      <c r="Q21" s="18">
        <v>548</v>
      </c>
      <c r="R21" s="18">
        <v>6671</v>
      </c>
      <c r="S21" s="18" t="s">
        <v>25</v>
      </c>
      <c r="T21" s="18" t="s">
        <v>25</v>
      </c>
      <c r="U21" s="18" t="s">
        <v>25</v>
      </c>
      <c r="V21" s="18">
        <v>49</v>
      </c>
      <c r="W21" s="18">
        <v>1802</v>
      </c>
      <c r="X21" s="18">
        <v>15698</v>
      </c>
      <c r="Y21" s="18">
        <v>1</v>
      </c>
      <c r="Z21" s="18">
        <v>43</v>
      </c>
      <c r="AA21" s="18">
        <v>129</v>
      </c>
      <c r="AB21" s="18">
        <v>2</v>
      </c>
      <c r="AC21" s="18">
        <v>70</v>
      </c>
      <c r="AD21" s="18">
        <v>240</v>
      </c>
      <c r="AE21" s="18" t="s">
        <v>25</v>
      </c>
      <c r="AF21" s="18" t="s">
        <v>25</v>
      </c>
      <c r="AG21" s="18" t="s">
        <v>25</v>
      </c>
    </row>
    <row r="22" spans="1:33" s="4" customFormat="1" ht="10.5">
      <c r="A22" s="14"/>
      <c r="B22" s="9">
        <v>4</v>
      </c>
      <c r="C22" s="10" t="s">
        <v>83</v>
      </c>
      <c r="D22" s="16">
        <v>68</v>
      </c>
      <c r="E22" s="16">
        <v>4612</v>
      </c>
      <c r="F22" s="16">
        <v>52020</v>
      </c>
      <c r="G22" s="16">
        <v>4</v>
      </c>
      <c r="H22" s="16">
        <v>290</v>
      </c>
      <c r="I22" s="16">
        <v>4899</v>
      </c>
      <c r="J22" s="16">
        <v>13</v>
      </c>
      <c r="K22" s="16">
        <v>867</v>
      </c>
      <c r="L22" s="16">
        <v>10555</v>
      </c>
      <c r="M22" s="16">
        <v>6</v>
      </c>
      <c r="N22" s="16">
        <v>383</v>
      </c>
      <c r="O22" s="16">
        <v>5934</v>
      </c>
      <c r="P22" s="18">
        <v>7</v>
      </c>
      <c r="Q22" s="18">
        <v>515</v>
      </c>
      <c r="R22" s="18">
        <v>4972</v>
      </c>
      <c r="S22" s="18">
        <v>3</v>
      </c>
      <c r="T22" s="18">
        <v>214</v>
      </c>
      <c r="U22" s="18">
        <v>4094</v>
      </c>
      <c r="V22" s="18">
        <v>34</v>
      </c>
      <c r="W22" s="18">
        <v>2281</v>
      </c>
      <c r="X22" s="18">
        <v>21170</v>
      </c>
      <c r="Y22" s="18" t="s">
        <v>25</v>
      </c>
      <c r="Z22" s="18" t="s">
        <v>25</v>
      </c>
      <c r="AA22" s="18" t="s">
        <v>25</v>
      </c>
      <c r="AB22" s="18">
        <v>1</v>
      </c>
      <c r="AC22" s="18">
        <v>62</v>
      </c>
      <c r="AD22" s="18">
        <v>396</v>
      </c>
      <c r="AE22" s="18" t="s">
        <v>25</v>
      </c>
      <c r="AF22" s="18" t="s">
        <v>25</v>
      </c>
      <c r="AG22" s="18" t="s">
        <v>25</v>
      </c>
    </row>
    <row r="23" spans="1:33" s="4" customFormat="1" ht="10.5">
      <c r="A23" s="14"/>
      <c r="B23" s="9">
        <v>5</v>
      </c>
      <c r="C23" s="10" t="s">
        <v>22</v>
      </c>
      <c r="D23" s="16">
        <v>43</v>
      </c>
      <c r="E23" s="16">
        <v>10799</v>
      </c>
      <c r="F23" s="16">
        <v>158429</v>
      </c>
      <c r="G23" s="16">
        <v>13</v>
      </c>
      <c r="H23" s="16">
        <v>4163</v>
      </c>
      <c r="I23" s="16">
        <v>78208</v>
      </c>
      <c r="J23" s="16">
        <v>2</v>
      </c>
      <c r="K23" s="16">
        <v>338</v>
      </c>
      <c r="L23" s="16">
        <v>3179</v>
      </c>
      <c r="M23" s="16">
        <v>6</v>
      </c>
      <c r="N23" s="16">
        <v>1842</v>
      </c>
      <c r="O23" s="16">
        <v>21214</v>
      </c>
      <c r="P23" s="18">
        <v>9</v>
      </c>
      <c r="Q23" s="18">
        <v>2260</v>
      </c>
      <c r="R23" s="18">
        <v>28410</v>
      </c>
      <c r="S23" s="18">
        <v>2</v>
      </c>
      <c r="T23" s="18">
        <v>790</v>
      </c>
      <c r="U23" s="18">
        <v>12635</v>
      </c>
      <c r="V23" s="18">
        <v>10</v>
      </c>
      <c r="W23" s="18">
        <v>1259</v>
      </c>
      <c r="X23" s="18">
        <v>13871</v>
      </c>
      <c r="Y23" s="18" t="s">
        <v>25</v>
      </c>
      <c r="Z23" s="18" t="s">
        <v>25</v>
      </c>
      <c r="AA23" s="18" t="s">
        <v>25</v>
      </c>
      <c r="AB23" s="18">
        <v>1</v>
      </c>
      <c r="AC23" s="18">
        <v>147</v>
      </c>
      <c r="AD23" s="18">
        <v>912</v>
      </c>
      <c r="AE23" s="18" t="s">
        <v>25</v>
      </c>
      <c r="AF23" s="18" t="s">
        <v>25</v>
      </c>
      <c r="AG23" s="18" t="s">
        <v>25</v>
      </c>
    </row>
    <row r="24" spans="1:33" s="4" customFormat="1" ht="10.5" customHeight="1">
      <c r="A24" s="286" t="s">
        <v>1</v>
      </c>
      <c r="B24" s="286"/>
      <c r="C24" s="287"/>
      <c r="D24" s="16"/>
      <c r="E24" s="16"/>
      <c r="F24" s="16"/>
      <c r="G24" s="16"/>
      <c r="H24" s="16"/>
      <c r="I24" s="16"/>
      <c r="J24" s="16"/>
      <c r="K24" s="16"/>
      <c r="L24" s="16"/>
      <c r="M24" s="16"/>
      <c r="N24" s="16"/>
      <c r="O24" s="16"/>
      <c r="P24" s="18"/>
      <c r="Q24" s="18"/>
      <c r="R24" s="18"/>
      <c r="S24" s="18"/>
      <c r="T24" s="18"/>
      <c r="U24" s="18"/>
      <c r="V24" s="18"/>
      <c r="W24" s="18"/>
      <c r="X24" s="18"/>
      <c r="Y24" s="18"/>
      <c r="Z24" s="18"/>
      <c r="AA24" s="18"/>
      <c r="AB24" s="18"/>
      <c r="AC24" s="18"/>
      <c r="AD24" s="18"/>
      <c r="AE24" s="18"/>
      <c r="AF24" s="18"/>
      <c r="AG24" s="18"/>
    </row>
    <row r="25" spans="1:33" s="4" customFormat="1" ht="10.5">
      <c r="A25" s="9"/>
      <c r="B25" s="9">
        <v>1</v>
      </c>
      <c r="C25" s="10" t="s">
        <v>20</v>
      </c>
      <c r="D25" s="16">
        <v>209</v>
      </c>
      <c r="E25" s="16">
        <v>1699</v>
      </c>
      <c r="F25" s="16">
        <v>10777</v>
      </c>
      <c r="G25" s="16" t="s">
        <v>25</v>
      </c>
      <c r="H25" s="16" t="s">
        <v>25</v>
      </c>
      <c r="I25" s="16" t="s">
        <v>25</v>
      </c>
      <c r="J25" s="16">
        <v>4</v>
      </c>
      <c r="K25" s="16">
        <v>37</v>
      </c>
      <c r="L25" s="16">
        <v>261</v>
      </c>
      <c r="M25" s="16">
        <v>6</v>
      </c>
      <c r="N25" s="16">
        <v>64</v>
      </c>
      <c r="O25" s="16">
        <v>955</v>
      </c>
      <c r="P25" s="18">
        <v>21</v>
      </c>
      <c r="Q25" s="18">
        <v>176</v>
      </c>
      <c r="R25" s="18">
        <v>2205</v>
      </c>
      <c r="S25" s="18">
        <v>7</v>
      </c>
      <c r="T25" s="18">
        <v>64</v>
      </c>
      <c r="U25" s="18">
        <v>1490</v>
      </c>
      <c r="V25" s="18">
        <v>167</v>
      </c>
      <c r="W25" s="18">
        <v>1325</v>
      </c>
      <c r="X25" s="18">
        <v>5777</v>
      </c>
      <c r="Y25" s="18">
        <v>3</v>
      </c>
      <c r="Z25" s="18">
        <v>25</v>
      </c>
      <c r="AA25" s="18">
        <v>72</v>
      </c>
      <c r="AB25" s="18" t="s">
        <v>25</v>
      </c>
      <c r="AC25" s="18" t="s">
        <v>25</v>
      </c>
      <c r="AD25" s="18" t="s">
        <v>25</v>
      </c>
      <c r="AE25" s="18">
        <v>1</v>
      </c>
      <c r="AF25" s="18">
        <v>8</v>
      </c>
      <c r="AG25" s="18">
        <v>17</v>
      </c>
    </row>
    <row r="26" spans="1:33" s="4" customFormat="1" ht="10.5">
      <c r="A26" s="9"/>
      <c r="B26" s="9">
        <v>2</v>
      </c>
      <c r="C26" s="10" t="s">
        <v>21</v>
      </c>
      <c r="D26" s="16">
        <v>126</v>
      </c>
      <c r="E26" s="16">
        <v>2504</v>
      </c>
      <c r="F26" s="16">
        <v>19287</v>
      </c>
      <c r="G26" s="16">
        <v>3</v>
      </c>
      <c r="H26" s="16">
        <v>60</v>
      </c>
      <c r="I26" s="16">
        <v>2075</v>
      </c>
      <c r="J26" s="16">
        <v>11</v>
      </c>
      <c r="K26" s="16">
        <v>248</v>
      </c>
      <c r="L26" s="16">
        <v>1892</v>
      </c>
      <c r="M26" s="16">
        <v>17</v>
      </c>
      <c r="N26" s="16">
        <v>399</v>
      </c>
      <c r="O26" s="16">
        <v>3736</v>
      </c>
      <c r="P26" s="18">
        <v>21</v>
      </c>
      <c r="Q26" s="18">
        <v>422</v>
      </c>
      <c r="R26" s="18">
        <v>4284</v>
      </c>
      <c r="S26" s="18">
        <v>1</v>
      </c>
      <c r="T26" s="18">
        <v>17</v>
      </c>
      <c r="U26" s="18">
        <v>35</v>
      </c>
      <c r="V26" s="18">
        <v>67</v>
      </c>
      <c r="W26" s="18">
        <v>1202</v>
      </c>
      <c r="X26" s="18">
        <v>6172</v>
      </c>
      <c r="Y26" s="18" t="s">
        <v>25</v>
      </c>
      <c r="Z26" s="18" t="s">
        <v>25</v>
      </c>
      <c r="AA26" s="18" t="s">
        <v>25</v>
      </c>
      <c r="AB26" s="18">
        <v>6</v>
      </c>
      <c r="AC26" s="18">
        <v>156</v>
      </c>
      <c r="AD26" s="18">
        <v>1093</v>
      </c>
      <c r="AE26" s="18" t="s">
        <v>25</v>
      </c>
      <c r="AF26" s="18" t="s">
        <v>25</v>
      </c>
      <c r="AG26" s="18" t="s">
        <v>25</v>
      </c>
    </row>
    <row r="27" spans="1:33" s="4" customFormat="1" ht="10.5">
      <c r="A27" s="9"/>
      <c r="B27" s="9">
        <v>3</v>
      </c>
      <c r="C27" s="10" t="s">
        <v>84</v>
      </c>
      <c r="D27" s="16">
        <v>56</v>
      </c>
      <c r="E27" s="16">
        <v>2138</v>
      </c>
      <c r="F27" s="16">
        <v>20791</v>
      </c>
      <c r="G27" s="16">
        <v>1</v>
      </c>
      <c r="H27" s="16">
        <v>35</v>
      </c>
      <c r="I27" s="16">
        <v>801</v>
      </c>
      <c r="J27" s="16">
        <v>6</v>
      </c>
      <c r="K27" s="16">
        <v>240</v>
      </c>
      <c r="L27" s="16">
        <v>2457</v>
      </c>
      <c r="M27" s="16">
        <v>9</v>
      </c>
      <c r="N27" s="16">
        <v>347</v>
      </c>
      <c r="O27" s="16">
        <v>3238</v>
      </c>
      <c r="P27" s="18">
        <v>11</v>
      </c>
      <c r="Q27" s="18">
        <v>423</v>
      </c>
      <c r="R27" s="18">
        <v>4833</v>
      </c>
      <c r="S27" s="18" t="s">
        <v>25</v>
      </c>
      <c r="T27" s="18" t="s">
        <v>25</v>
      </c>
      <c r="U27" s="18" t="s">
        <v>25</v>
      </c>
      <c r="V27" s="18">
        <v>26</v>
      </c>
      <c r="W27" s="18">
        <v>980</v>
      </c>
      <c r="X27" s="18">
        <v>9093</v>
      </c>
      <c r="Y27" s="18">
        <v>1</v>
      </c>
      <c r="Z27" s="18">
        <v>43</v>
      </c>
      <c r="AA27" s="18">
        <v>129</v>
      </c>
      <c r="AB27" s="18">
        <v>2</v>
      </c>
      <c r="AC27" s="18">
        <v>70</v>
      </c>
      <c r="AD27" s="18">
        <v>240</v>
      </c>
      <c r="AE27" s="18" t="s">
        <v>25</v>
      </c>
      <c r="AF27" s="18" t="s">
        <v>25</v>
      </c>
      <c r="AG27" s="18" t="s">
        <v>25</v>
      </c>
    </row>
    <row r="28" spans="1:33" s="4" customFormat="1" ht="10.5">
      <c r="A28" s="9"/>
      <c r="B28" s="9">
        <v>4</v>
      </c>
      <c r="C28" s="10" t="s">
        <v>83</v>
      </c>
      <c r="D28" s="16">
        <v>43</v>
      </c>
      <c r="E28" s="16">
        <v>2948</v>
      </c>
      <c r="F28" s="16">
        <v>39219</v>
      </c>
      <c r="G28" s="16">
        <v>2</v>
      </c>
      <c r="H28" s="16">
        <v>156</v>
      </c>
      <c r="I28" s="16">
        <v>4423</v>
      </c>
      <c r="J28" s="16">
        <v>8</v>
      </c>
      <c r="K28" s="16">
        <v>522</v>
      </c>
      <c r="L28" s="16">
        <v>6980</v>
      </c>
      <c r="M28" s="16">
        <v>6</v>
      </c>
      <c r="N28" s="16">
        <v>383</v>
      </c>
      <c r="O28" s="16">
        <v>5934</v>
      </c>
      <c r="P28" s="18">
        <v>4</v>
      </c>
      <c r="Q28" s="18">
        <v>271</v>
      </c>
      <c r="R28" s="18">
        <v>2209</v>
      </c>
      <c r="S28" s="18">
        <v>3</v>
      </c>
      <c r="T28" s="18">
        <v>214</v>
      </c>
      <c r="U28" s="18">
        <v>4094</v>
      </c>
      <c r="V28" s="18">
        <v>19</v>
      </c>
      <c r="W28" s="18">
        <v>1340</v>
      </c>
      <c r="X28" s="18">
        <v>15183</v>
      </c>
      <c r="Y28" s="18" t="s">
        <v>25</v>
      </c>
      <c r="Z28" s="18" t="s">
        <v>25</v>
      </c>
      <c r="AA28" s="18" t="s">
        <v>25</v>
      </c>
      <c r="AB28" s="18">
        <v>1</v>
      </c>
      <c r="AC28" s="18">
        <v>62</v>
      </c>
      <c r="AD28" s="18">
        <v>396</v>
      </c>
      <c r="AE28" s="18" t="s">
        <v>25</v>
      </c>
      <c r="AF28" s="18" t="s">
        <v>25</v>
      </c>
      <c r="AG28" s="18" t="s">
        <v>25</v>
      </c>
    </row>
    <row r="29" spans="1:33" s="4" customFormat="1" ht="10.5">
      <c r="A29" s="9"/>
      <c r="B29" s="9">
        <v>5</v>
      </c>
      <c r="C29" s="10" t="s">
        <v>22</v>
      </c>
      <c r="D29" s="16">
        <v>30</v>
      </c>
      <c r="E29" s="16">
        <v>8458</v>
      </c>
      <c r="F29" s="16">
        <v>135959</v>
      </c>
      <c r="G29" s="16">
        <v>10</v>
      </c>
      <c r="H29" s="16">
        <v>3789</v>
      </c>
      <c r="I29" s="16">
        <v>74890</v>
      </c>
      <c r="J29" s="16">
        <v>1</v>
      </c>
      <c r="K29" s="16">
        <v>150</v>
      </c>
      <c r="L29" s="16">
        <v>1725</v>
      </c>
      <c r="M29" s="16">
        <v>4</v>
      </c>
      <c r="N29" s="16">
        <v>1148</v>
      </c>
      <c r="O29" s="16">
        <v>15239</v>
      </c>
      <c r="P29" s="18">
        <v>9</v>
      </c>
      <c r="Q29" s="18">
        <v>2260</v>
      </c>
      <c r="R29" s="18">
        <v>28410</v>
      </c>
      <c r="S29" s="18">
        <v>1</v>
      </c>
      <c r="T29" s="18">
        <v>476</v>
      </c>
      <c r="U29" s="18">
        <v>7611</v>
      </c>
      <c r="V29" s="18">
        <v>4</v>
      </c>
      <c r="W29" s="18">
        <v>488</v>
      </c>
      <c r="X29" s="18">
        <v>7172</v>
      </c>
      <c r="Y29" s="18" t="s">
        <v>25</v>
      </c>
      <c r="Z29" s="18" t="s">
        <v>25</v>
      </c>
      <c r="AA29" s="18" t="s">
        <v>25</v>
      </c>
      <c r="AB29" s="18">
        <v>1</v>
      </c>
      <c r="AC29" s="18">
        <v>147</v>
      </c>
      <c r="AD29" s="18">
        <v>912</v>
      </c>
      <c r="AE29" s="18" t="s">
        <v>25</v>
      </c>
      <c r="AF29" s="18" t="s">
        <v>25</v>
      </c>
      <c r="AG29" s="18" t="s">
        <v>25</v>
      </c>
    </row>
    <row r="30" spans="1:33" s="4" customFormat="1" ht="10.5" customHeight="1">
      <c r="A30" s="286" t="s">
        <v>2</v>
      </c>
      <c r="B30" s="286"/>
      <c r="C30" s="287"/>
      <c r="D30" s="16"/>
      <c r="E30" s="16"/>
      <c r="F30" s="16"/>
      <c r="G30" s="16"/>
      <c r="H30" s="16"/>
      <c r="I30" s="16"/>
      <c r="J30" s="16"/>
      <c r="K30" s="16"/>
      <c r="L30" s="16"/>
      <c r="M30" s="16"/>
      <c r="N30" s="16"/>
      <c r="O30" s="16"/>
      <c r="P30" s="18"/>
      <c r="Q30" s="18"/>
      <c r="R30" s="18"/>
      <c r="S30" s="18"/>
      <c r="T30" s="18"/>
      <c r="U30" s="18"/>
      <c r="V30" s="18"/>
      <c r="W30" s="18"/>
      <c r="X30" s="18"/>
      <c r="Y30" s="18"/>
      <c r="Z30" s="18"/>
      <c r="AA30" s="18"/>
      <c r="AB30" s="18"/>
      <c r="AC30" s="18"/>
      <c r="AD30" s="18"/>
      <c r="AE30" s="18"/>
      <c r="AF30" s="18"/>
      <c r="AG30" s="18"/>
    </row>
    <row r="31" spans="1:33" s="4" customFormat="1" ht="10.5">
      <c r="A31" s="9"/>
      <c r="B31" s="9">
        <v>1</v>
      </c>
      <c r="C31" s="10" t="s">
        <v>20</v>
      </c>
      <c r="D31" s="16">
        <v>2063</v>
      </c>
      <c r="E31" s="16">
        <v>10583</v>
      </c>
      <c r="F31" s="16">
        <v>74801</v>
      </c>
      <c r="G31" s="16">
        <v>46</v>
      </c>
      <c r="H31" s="16">
        <v>260</v>
      </c>
      <c r="I31" s="16">
        <v>4470</v>
      </c>
      <c r="J31" s="16">
        <v>81</v>
      </c>
      <c r="K31" s="16">
        <v>479</v>
      </c>
      <c r="L31" s="16">
        <v>3668</v>
      </c>
      <c r="M31" s="16">
        <v>127</v>
      </c>
      <c r="N31" s="16">
        <v>739</v>
      </c>
      <c r="O31" s="16">
        <v>5975</v>
      </c>
      <c r="P31" s="18">
        <v>230</v>
      </c>
      <c r="Q31" s="18">
        <v>1272</v>
      </c>
      <c r="R31" s="18">
        <v>9377</v>
      </c>
      <c r="S31" s="18">
        <v>19</v>
      </c>
      <c r="T31" s="18">
        <v>105</v>
      </c>
      <c r="U31" s="18">
        <v>2903</v>
      </c>
      <c r="V31" s="18">
        <v>1540</v>
      </c>
      <c r="W31" s="18">
        <v>7617</v>
      </c>
      <c r="X31" s="18">
        <v>47920</v>
      </c>
      <c r="Y31" s="18">
        <v>1</v>
      </c>
      <c r="Z31" s="18">
        <v>4</v>
      </c>
      <c r="AA31" s="18">
        <v>14</v>
      </c>
      <c r="AB31" s="18">
        <v>14</v>
      </c>
      <c r="AC31" s="18">
        <v>85</v>
      </c>
      <c r="AD31" s="18">
        <v>417</v>
      </c>
      <c r="AE31" s="18">
        <v>5</v>
      </c>
      <c r="AF31" s="18">
        <v>22</v>
      </c>
      <c r="AG31" s="18">
        <v>57</v>
      </c>
    </row>
    <row r="32" spans="1:33" s="4" customFormat="1" ht="10.5">
      <c r="A32" s="9"/>
      <c r="B32" s="9">
        <v>2</v>
      </c>
      <c r="C32" s="10" t="s">
        <v>21</v>
      </c>
      <c r="D32" s="16">
        <v>148</v>
      </c>
      <c r="E32" s="16">
        <v>2899</v>
      </c>
      <c r="F32" s="16">
        <v>22614</v>
      </c>
      <c r="G32" s="16">
        <v>6</v>
      </c>
      <c r="H32" s="16">
        <v>111</v>
      </c>
      <c r="I32" s="16">
        <v>2811</v>
      </c>
      <c r="J32" s="16">
        <v>8</v>
      </c>
      <c r="K32" s="16">
        <v>160</v>
      </c>
      <c r="L32" s="16">
        <v>1335</v>
      </c>
      <c r="M32" s="16">
        <v>7</v>
      </c>
      <c r="N32" s="16">
        <v>141</v>
      </c>
      <c r="O32" s="16">
        <v>1191</v>
      </c>
      <c r="P32" s="18">
        <v>15</v>
      </c>
      <c r="Q32" s="18">
        <v>285</v>
      </c>
      <c r="R32" s="18">
        <v>2103</v>
      </c>
      <c r="S32" s="18">
        <v>3</v>
      </c>
      <c r="T32" s="18">
        <v>58</v>
      </c>
      <c r="U32" s="18">
        <v>805</v>
      </c>
      <c r="V32" s="18">
        <v>108</v>
      </c>
      <c r="W32" s="18">
        <v>2125</v>
      </c>
      <c r="X32" s="18">
        <v>14269</v>
      </c>
      <c r="Y32" s="18" t="s">
        <v>25</v>
      </c>
      <c r="Z32" s="18" t="s">
        <v>25</v>
      </c>
      <c r="AA32" s="18" t="s">
        <v>25</v>
      </c>
      <c r="AB32" s="18">
        <v>1</v>
      </c>
      <c r="AC32" s="18">
        <v>19</v>
      </c>
      <c r="AD32" s="18">
        <v>100</v>
      </c>
      <c r="AE32" s="18" t="s">
        <v>25</v>
      </c>
      <c r="AF32" s="18" t="s">
        <v>25</v>
      </c>
      <c r="AG32" s="18" t="s">
        <v>25</v>
      </c>
    </row>
    <row r="33" spans="1:33" s="4" customFormat="1" ht="10.5">
      <c r="A33" s="9"/>
      <c r="B33" s="9">
        <v>3</v>
      </c>
      <c r="C33" s="10" t="s">
        <v>84</v>
      </c>
      <c r="D33" s="16">
        <v>35</v>
      </c>
      <c r="E33" s="16">
        <v>1294</v>
      </c>
      <c r="F33" s="16">
        <v>12043</v>
      </c>
      <c r="G33" s="16">
        <v>2</v>
      </c>
      <c r="H33" s="16">
        <v>96</v>
      </c>
      <c r="I33" s="16">
        <v>959</v>
      </c>
      <c r="J33" s="16">
        <v>3</v>
      </c>
      <c r="K33" s="16">
        <v>104</v>
      </c>
      <c r="L33" s="16">
        <v>1133</v>
      </c>
      <c r="M33" s="16">
        <v>4</v>
      </c>
      <c r="N33" s="16">
        <v>147</v>
      </c>
      <c r="O33" s="16">
        <v>1508</v>
      </c>
      <c r="P33" s="18">
        <v>3</v>
      </c>
      <c r="Q33" s="18">
        <v>125</v>
      </c>
      <c r="R33" s="18">
        <v>1838</v>
      </c>
      <c r="S33" s="18" t="s">
        <v>25</v>
      </c>
      <c r="T33" s="18" t="s">
        <v>25</v>
      </c>
      <c r="U33" s="18" t="s">
        <v>25</v>
      </c>
      <c r="V33" s="18">
        <v>23</v>
      </c>
      <c r="W33" s="18">
        <v>822</v>
      </c>
      <c r="X33" s="18">
        <v>6605</v>
      </c>
      <c r="Y33" s="18" t="s">
        <v>25</v>
      </c>
      <c r="Z33" s="18" t="s">
        <v>25</v>
      </c>
      <c r="AA33" s="18" t="s">
        <v>25</v>
      </c>
      <c r="AB33" s="18" t="s">
        <v>25</v>
      </c>
      <c r="AC33" s="18" t="s">
        <v>25</v>
      </c>
      <c r="AD33" s="18" t="s">
        <v>25</v>
      </c>
      <c r="AE33" s="18" t="s">
        <v>25</v>
      </c>
      <c r="AF33" s="18" t="s">
        <v>25</v>
      </c>
      <c r="AG33" s="18" t="s">
        <v>25</v>
      </c>
    </row>
    <row r="34" spans="1:33" s="4" customFormat="1" ht="10.5">
      <c r="A34" s="9"/>
      <c r="B34" s="9">
        <v>4</v>
      </c>
      <c r="C34" s="10" t="s">
        <v>83</v>
      </c>
      <c r="D34" s="16">
        <v>25</v>
      </c>
      <c r="E34" s="16">
        <v>1664</v>
      </c>
      <c r="F34" s="16">
        <v>12801</v>
      </c>
      <c r="G34" s="16">
        <v>2</v>
      </c>
      <c r="H34" s="16">
        <v>134</v>
      </c>
      <c r="I34" s="16">
        <v>476</v>
      </c>
      <c r="J34" s="16">
        <v>5</v>
      </c>
      <c r="K34" s="16">
        <v>345</v>
      </c>
      <c r="L34" s="16">
        <v>3575</v>
      </c>
      <c r="M34" s="16" t="s">
        <v>25</v>
      </c>
      <c r="N34" s="16" t="s">
        <v>25</v>
      </c>
      <c r="O34" s="16" t="s">
        <v>25</v>
      </c>
      <c r="P34" s="18">
        <v>3</v>
      </c>
      <c r="Q34" s="18">
        <v>244</v>
      </c>
      <c r="R34" s="18">
        <v>2763</v>
      </c>
      <c r="S34" s="18" t="s">
        <v>25</v>
      </c>
      <c r="T34" s="18" t="s">
        <v>25</v>
      </c>
      <c r="U34" s="18" t="s">
        <v>25</v>
      </c>
      <c r="V34" s="18">
        <v>15</v>
      </c>
      <c r="W34" s="18">
        <v>941</v>
      </c>
      <c r="X34" s="18">
        <v>5987</v>
      </c>
      <c r="Y34" s="18" t="s">
        <v>25</v>
      </c>
      <c r="Z34" s="18" t="s">
        <v>25</v>
      </c>
      <c r="AA34" s="18" t="s">
        <v>25</v>
      </c>
      <c r="AB34" s="18" t="s">
        <v>25</v>
      </c>
      <c r="AC34" s="18" t="s">
        <v>25</v>
      </c>
      <c r="AD34" s="18" t="s">
        <v>25</v>
      </c>
      <c r="AE34" s="18" t="s">
        <v>25</v>
      </c>
      <c r="AF34" s="18" t="s">
        <v>25</v>
      </c>
      <c r="AG34" s="18" t="s">
        <v>25</v>
      </c>
    </row>
    <row r="35" spans="1:33" s="4" customFormat="1" ht="10.5">
      <c r="A35" s="9"/>
      <c r="B35" s="9">
        <v>5</v>
      </c>
      <c r="C35" s="10" t="s">
        <v>22</v>
      </c>
      <c r="D35" s="16">
        <v>13</v>
      </c>
      <c r="E35" s="16">
        <v>2341</v>
      </c>
      <c r="F35" s="16">
        <v>22470</v>
      </c>
      <c r="G35" s="16">
        <v>3</v>
      </c>
      <c r="H35" s="16">
        <v>374</v>
      </c>
      <c r="I35" s="16">
        <v>3318</v>
      </c>
      <c r="J35" s="16">
        <v>1</v>
      </c>
      <c r="K35" s="16">
        <v>188</v>
      </c>
      <c r="L35" s="16">
        <v>1454</v>
      </c>
      <c r="M35" s="16">
        <v>2</v>
      </c>
      <c r="N35" s="16">
        <v>694</v>
      </c>
      <c r="O35" s="16">
        <v>5975</v>
      </c>
      <c r="P35" s="18" t="s">
        <v>25</v>
      </c>
      <c r="Q35" s="18" t="s">
        <v>25</v>
      </c>
      <c r="R35" s="18" t="s">
        <v>25</v>
      </c>
      <c r="S35" s="18">
        <v>1</v>
      </c>
      <c r="T35" s="18">
        <v>314</v>
      </c>
      <c r="U35" s="18">
        <v>5024</v>
      </c>
      <c r="V35" s="18">
        <v>6</v>
      </c>
      <c r="W35" s="18">
        <v>771</v>
      </c>
      <c r="X35" s="18">
        <v>6699</v>
      </c>
      <c r="Y35" s="18" t="s">
        <v>25</v>
      </c>
      <c r="Z35" s="18" t="s">
        <v>25</v>
      </c>
      <c r="AA35" s="18" t="s">
        <v>25</v>
      </c>
      <c r="AB35" s="18" t="s">
        <v>25</v>
      </c>
      <c r="AC35" s="18" t="s">
        <v>25</v>
      </c>
      <c r="AD35" s="18" t="s">
        <v>25</v>
      </c>
      <c r="AE35" s="18" t="s">
        <v>25</v>
      </c>
      <c r="AF35" s="18" t="s">
        <v>25</v>
      </c>
      <c r="AG35" s="18" t="s">
        <v>25</v>
      </c>
    </row>
    <row r="36" spans="1:33" s="4" customFormat="1" ht="10.5" customHeight="1">
      <c r="A36" s="286" t="s">
        <v>3</v>
      </c>
      <c r="B36" s="286"/>
      <c r="C36" s="287"/>
      <c r="D36" s="16"/>
      <c r="E36" s="16"/>
      <c r="F36" s="16"/>
      <c r="G36" s="16"/>
      <c r="H36" s="16"/>
      <c r="I36" s="16"/>
      <c r="J36" s="16"/>
      <c r="K36" s="16"/>
      <c r="L36" s="16"/>
      <c r="M36" s="16"/>
      <c r="N36" s="16"/>
      <c r="O36" s="16"/>
      <c r="P36" s="18"/>
      <c r="Q36" s="18"/>
      <c r="R36" s="18"/>
      <c r="S36" s="18"/>
      <c r="T36" s="18"/>
      <c r="U36" s="18"/>
      <c r="V36" s="18"/>
      <c r="W36" s="18"/>
      <c r="X36" s="18"/>
      <c r="Y36" s="18"/>
      <c r="Z36" s="18"/>
      <c r="AA36" s="18"/>
      <c r="AB36" s="18"/>
      <c r="AC36" s="18"/>
      <c r="AD36" s="18"/>
      <c r="AE36" s="18"/>
      <c r="AF36" s="18"/>
      <c r="AG36" s="18"/>
    </row>
    <row r="37" spans="1:33" s="4" customFormat="1" ht="10.5">
      <c r="A37" s="9"/>
      <c r="B37" s="9">
        <v>1</v>
      </c>
      <c r="C37" s="10" t="s">
        <v>20</v>
      </c>
      <c r="D37" s="16">
        <v>22</v>
      </c>
      <c r="E37" s="16">
        <v>88</v>
      </c>
      <c r="F37" s="16">
        <v>307</v>
      </c>
      <c r="G37" s="16" t="s">
        <v>25</v>
      </c>
      <c r="H37" s="16" t="s">
        <v>25</v>
      </c>
      <c r="I37" s="16" t="s">
        <v>25</v>
      </c>
      <c r="J37" s="16" t="s">
        <v>25</v>
      </c>
      <c r="K37" s="16" t="s">
        <v>25</v>
      </c>
      <c r="L37" s="16" t="s">
        <v>25</v>
      </c>
      <c r="M37" s="16" t="s">
        <v>25</v>
      </c>
      <c r="N37" s="16" t="s">
        <v>25</v>
      </c>
      <c r="O37" s="16" t="s">
        <v>25</v>
      </c>
      <c r="P37" s="18" t="s">
        <v>25</v>
      </c>
      <c r="Q37" s="18" t="s">
        <v>25</v>
      </c>
      <c r="R37" s="18" t="s">
        <v>25</v>
      </c>
      <c r="S37" s="18" t="s">
        <v>25</v>
      </c>
      <c r="T37" s="18" t="s">
        <v>25</v>
      </c>
      <c r="U37" s="18" t="s">
        <v>25</v>
      </c>
      <c r="V37" s="18">
        <v>22</v>
      </c>
      <c r="W37" s="18">
        <v>88</v>
      </c>
      <c r="X37" s="18">
        <v>307</v>
      </c>
      <c r="Y37" s="18" t="s">
        <v>25</v>
      </c>
      <c r="Z37" s="18" t="s">
        <v>25</v>
      </c>
      <c r="AA37" s="18" t="s">
        <v>25</v>
      </c>
      <c r="AB37" s="18" t="s">
        <v>25</v>
      </c>
      <c r="AC37" s="18" t="s">
        <v>25</v>
      </c>
      <c r="AD37" s="18" t="s">
        <v>25</v>
      </c>
      <c r="AE37" s="18" t="s">
        <v>25</v>
      </c>
      <c r="AF37" s="18" t="s">
        <v>25</v>
      </c>
      <c r="AG37" s="18" t="s">
        <v>25</v>
      </c>
    </row>
    <row r="38" spans="1:33" s="4" customFormat="1" ht="10.5">
      <c r="A38" s="9"/>
      <c r="B38" s="9">
        <v>2</v>
      </c>
      <c r="C38" s="10" t="s">
        <v>23</v>
      </c>
      <c r="D38" s="16">
        <v>1</v>
      </c>
      <c r="E38" s="16">
        <v>17</v>
      </c>
      <c r="F38" s="16">
        <v>104</v>
      </c>
      <c r="G38" s="16" t="s">
        <v>25</v>
      </c>
      <c r="H38" s="16" t="s">
        <v>25</v>
      </c>
      <c r="I38" s="16" t="s">
        <v>25</v>
      </c>
      <c r="J38" s="16" t="s">
        <v>25</v>
      </c>
      <c r="K38" s="16" t="s">
        <v>25</v>
      </c>
      <c r="L38" s="16" t="s">
        <v>25</v>
      </c>
      <c r="M38" s="16" t="s">
        <v>25</v>
      </c>
      <c r="N38" s="16" t="s">
        <v>25</v>
      </c>
      <c r="O38" s="16" t="s">
        <v>25</v>
      </c>
      <c r="P38" s="18" t="s">
        <v>25</v>
      </c>
      <c r="Q38" s="18" t="s">
        <v>25</v>
      </c>
      <c r="R38" s="18" t="s">
        <v>25</v>
      </c>
      <c r="S38" s="18" t="s">
        <v>25</v>
      </c>
      <c r="T38" s="18" t="s">
        <v>25</v>
      </c>
      <c r="U38" s="18" t="s">
        <v>25</v>
      </c>
      <c r="V38" s="18">
        <v>1</v>
      </c>
      <c r="W38" s="18">
        <v>17</v>
      </c>
      <c r="X38" s="18">
        <v>104</v>
      </c>
      <c r="Y38" s="18" t="s">
        <v>25</v>
      </c>
      <c r="Z38" s="18" t="s">
        <v>25</v>
      </c>
      <c r="AA38" s="18" t="s">
        <v>25</v>
      </c>
      <c r="AB38" s="18" t="s">
        <v>25</v>
      </c>
      <c r="AC38" s="18" t="s">
        <v>25</v>
      </c>
      <c r="AD38" s="18" t="s">
        <v>25</v>
      </c>
      <c r="AE38" s="18" t="s">
        <v>25</v>
      </c>
      <c r="AF38" s="18" t="s">
        <v>25</v>
      </c>
      <c r="AG38" s="18" t="s">
        <v>25</v>
      </c>
    </row>
    <row r="39" spans="1:33" s="4" customFormat="1" ht="10.5" customHeight="1">
      <c r="A39" s="286" t="s">
        <v>4</v>
      </c>
      <c r="B39" s="286"/>
      <c r="C39" s="287"/>
      <c r="D39" s="16"/>
      <c r="E39" s="16"/>
      <c r="F39" s="16"/>
      <c r="G39" s="16"/>
      <c r="H39" s="16"/>
      <c r="I39" s="16"/>
      <c r="J39" s="16"/>
      <c r="K39" s="16"/>
      <c r="L39" s="16"/>
      <c r="M39" s="16"/>
      <c r="N39" s="16"/>
      <c r="O39" s="16"/>
      <c r="P39" s="18"/>
      <c r="Q39" s="18"/>
      <c r="R39" s="18"/>
      <c r="S39" s="18"/>
      <c r="T39" s="18"/>
      <c r="U39" s="18"/>
      <c r="V39" s="18"/>
      <c r="W39" s="18"/>
      <c r="X39" s="18"/>
      <c r="Y39" s="18"/>
      <c r="Z39" s="18"/>
      <c r="AA39" s="18"/>
      <c r="AB39" s="18"/>
      <c r="AC39" s="18"/>
      <c r="AD39" s="18"/>
      <c r="AE39" s="18"/>
      <c r="AF39" s="18"/>
      <c r="AG39" s="18"/>
    </row>
    <row r="40" spans="1:33" s="4" customFormat="1" ht="10.5">
      <c r="A40" s="9"/>
      <c r="B40" s="9">
        <v>1</v>
      </c>
      <c r="C40" s="10" t="s">
        <v>20</v>
      </c>
      <c r="D40" s="16">
        <v>63</v>
      </c>
      <c r="E40" s="16">
        <v>334</v>
      </c>
      <c r="F40" s="16">
        <v>563</v>
      </c>
      <c r="G40" s="16" t="s">
        <v>25</v>
      </c>
      <c r="H40" s="16" t="s">
        <v>25</v>
      </c>
      <c r="I40" s="16" t="s">
        <v>25</v>
      </c>
      <c r="J40" s="16">
        <v>1</v>
      </c>
      <c r="K40" s="16">
        <v>3</v>
      </c>
      <c r="L40" s="16">
        <v>11</v>
      </c>
      <c r="M40" s="16">
        <v>3</v>
      </c>
      <c r="N40" s="16">
        <v>18</v>
      </c>
      <c r="O40" s="16">
        <v>8</v>
      </c>
      <c r="P40" s="18">
        <v>1</v>
      </c>
      <c r="Q40" s="18">
        <v>3</v>
      </c>
      <c r="R40" s="18">
        <v>3</v>
      </c>
      <c r="S40" s="18" t="s">
        <v>25</v>
      </c>
      <c r="T40" s="18" t="s">
        <v>25</v>
      </c>
      <c r="U40" s="18" t="s">
        <v>25</v>
      </c>
      <c r="V40" s="18">
        <v>58</v>
      </c>
      <c r="W40" s="18">
        <v>310</v>
      </c>
      <c r="X40" s="18">
        <v>541</v>
      </c>
      <c r="Y40" s="18" t="s">
        <v>25</v>
      </c>
      <c r="Z40" s="18" t="s">
        <v>25</v>
      </c>
      <c r="AA40" s="18" t="s">
        <v>25</v>
      </c>
      <c r="AB40" s="18" t="s">
        <v>25</v>
      </c>
      <c r="AC40" s="18" t="s">
        <v>25</v>
      </c>
      <c r="AD40" s="18" t="s">
        <v>25</v>
      </c>
      <c r="AE40" s="18" t="s">
        <v>25</v>
      </c>
      <c r="AF40" s="18" t="s">
        <v>25</v>
      </c>
      <c r="AG40" s="18" t="s">
        <v>25</v>
      </c>
    </row>
    <row r="41" spans="1:33" s="4" customFormat="1" ht="10.5">
      <c r="A41" s="9"/>
      <c r="B41" s="9">
        <v>2</v>
      </c>
      <c r="C41" s="10" t="s">
        <v>82</v>
      </c>
      <c r="D41" s="16">
        <v>7</v>
      </c>
      <c r="E41" s="16">
        <v>172</v>
      </c>
      <c r="F41" s="16">
        <v>251</v>
      </c>
      <c r="G41" s="16" t="s">
        <v>25</v>
      </c>
      <c r="H41" s="16" t="s">
        <v>25</v>
      </c>
      <c r="I41" s="16" t="s">
        <v>25</v>
      </c>
      <c r="J41" s="16" t="s">
        <v>25</v>
      </c>
      <c r="K41" s="16" t="s">
        <v>25</v>
      </c>
      <c r="L41" s="16" t="s">
        <v>25</v>
      </c>
      <c r="M41" s="16" t="s">
        <v>25</v>
      </c>
      <c r="N41" s="16" t="s">
        <v>25</v>
      </c>
      <c r="O41" s="16" t="s">
        <v>25</v>
      </c>
      <c r="P41" s="18" t="s">
        <v>25</v>
      </c>
      <c r="Q41" s="18" t="s">
        <v>25</v>
      </c>
      <c r="R41" s="18" t="s">
        <v>25</v>
      </c>
      <c r="S41" s="18" t="s">
        <v>25</v>
      </c>
      <c r="T41" s="18" t="s">
        <v>25</v>
      </c>
      <c r="U41" s="18" t="s">
        <v>25</v>
      </c>
      <c r="V41" s="18">
        <v>7</v>
      </c>
      <c r="W41" s="18">
        <v>172</v>
      </c>
      <c r="X41" s="18">
        <v>251</v>
      </c>
      <c r="Y41" s="18" t="s">
        <v>25</v>
      </c>
      <c r="Z41" s="18" t="s">
        <v>25</v>
      </c>
      <c r="AA41" s="18" t="s">
        <v>25</v>
      </c>
      <c r="AB41" s="18" t="s">
        <v>25</v>
      </c>
      <c r="AC41" s="18" t="s">
        <v>25</v>
      </c>
      <c r="AD41" s="18" t="s">
        <v>25</v>
      </c>
      <c r="AE41" s="18" t="s">
        <v>25</v>
      </c>
      <c r="AF41" s="18" t="s">
        <v>25</v>
      </c>
      <c r="AG41" s="18" t="s">
        <v>25</v>
      </c>
    </row>
    <row r="42" spans="1:33" s="4" customFormat="1" ht="6" customHeight="1">
      <c r="A42" s="8"/>
      <c r="B42" s="8"/>
      <c r="C42" s="11"/>
      <c r="D42" s="48"/>
      <c r="E42" s="48"/>
      <c r="F42" s="48"/>
      <c r="G42" s="17"/>
      <c r="H42" s="17"/>
      <c r="I42" s="17"/>
      <c r="J42" s="17"/>
      <c r="K42" s="17"/>
      <c r="L42" s="17"/>
      <c r="M42" s="17"/>
      <c r="N42" s="17"/>
      <c r="O42" s="17"/>
      <c r="P42" s="17"/>
      <c r="Q42" s="17"/>
      <c r="R42" s="17"/>
      <c r="S42" s="17"/>
      <c r="T42" s="17"/>
      <c r="U42" s="17"/>
      <c r="V42" s="48"/>
      <c r="W42" s="48"/>
      <c r="X42" s="48"/>
      <c r="Y42" s="17"/>
      <c r="Z42" s="17"/>
      <c r="AA42" s="17"/>
      <c r="AB42" s="17"/>
      <c r="AC42" s="17"/>
      <c r="AD42" s="17"/>
      <c r="AE42" s="17"/>
      <c r="AF42" s="17"/>
      <c r="AG42" s="17"/>
    </row>
    <row r="43" spans="1:33" s="4" customFormat="1" ht="10.5">
      <c r="A43" s="4" t="s">
        <v>81</v>
      </c>
    </row>
    <row r="44" spans="1:33" ht="10.5" customHeight="1">
      <c r="A44" s="4" t="s">
        <v>49</v>
      </c>
    </row>
  </sheetData>
  <mergeCells count="23">
    <mergeCell ref="A14:C14"/>
    <mergeCell ref="A15:C15"/>
    <mergeCell ref="A9:C9"/>
    <mergeCell ref="A10:C10"/>
    <mergeCell ref="A11:C11"/>
    <mergeCell ref="A13:C13"/>
    <mergeCell ref="A39:C39"/>
    <mergeCell ref="A16:C16"/>
    <mergeCell ref="A17:C17"/>
    <mergeCell ref="A24:C24"/>
    <mergeCell ref="A30:C30"/>
    <mergeCell ref="A36:C36"/>
    <mergeCell ref="M9:O10"/>
    <mergeCell ref="D9:F10"/>
    <mergeCell ref="G9:I10"/>
    <mergeCell ref="Y9:AG9"/>
    <mergeCell ref="P9:R10"/>
    <mergeCell ref="S9:U10"/>
    <mergeCell ref="V9:X10"/>
    <mergeCell ref="Y10:AA10"/>
    <mergeCell ref="AB10:AD10"/>
    <mergeCell ref="AE10:AG10"/>
    <mergeCell ref="J9:L10"/>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46"/>
  <sheetViews>
    <sheetView zoomScaleNormal="100" zoomScaleSheetLayoutView="100" workbookViewId="0"/>
  </sheetViews>
  <sheetFormatPr defaultRowHeight="13.5"/>
  <cols>
    <col min="1" max="1" width="1.625" style="3" customWidth="1"/>
    <col min="2" max="2" width="2.5" style="3" customWidth="1"/>
    <col min="3" max="3" width="12.125" style="3" customWidth="1"/>
    <col min="4" max="4" width="5.25" style="3" customWidth="1"/>
    <col min="5" max="5" width="6.25" style="3" customWidth="1"/>
    <col min="6" max="6" width="7.625" style="3" customWidth="1"/>
    <col min="7" max="7" width="3.125" style="3" customWidth="1"/>
    <col min="8" max="8" width="5.25" style="3" customWidth="1"/>
    <col min="9" max="9" width="6.25" style="3" customWidth="1"/>
    <col min="10" max="10" width="3.75" style="3" customWidth="1"/>
    <col min="11" max="11" width="5.25" style="3" customWidth="1"/>
    <col min="12" max="12" width="6.25" style="3" customWidth="1"/>
    <col min="13" max="13" width="3.625" style="3" customWidth="1"/>
    <col min="14" max="14" width="5.25" style="3" customWidth="1"/>
    <col min="15" max="15" width="6.2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3.875" style="3" customWidth="1"/>
    <col min="34" max="16384" width="9" style="3"/>
  </cols>
  <sheetData>
    <row r="1" spans="1:33" s="45" customFormat="1" ht="15" customHeight="1">
      <c r="A1" s="47" t="s">
        <v>80</v>
      </c>
      <c r="B1" s="46"/>
      <c r="D1" s="47"/>
      <c r="E1" s="47"/>
    </row>
    <row r="2" spans="1:33" ht="13.5" customHeight="1">
      <c r="A2" s="55" t="s">
        <v>79</v>
      </c>
      <c r="L2" s="54"/>
      <c r="M2" s="54"/>
      <c r="N2" s="54"/>
      <c r="P2" s="2"/>
      <c r="Q2" s="2"/>
      <c r="R2" s="2"/>
      <c r="S2" s="2"/>
      <c r="T2" s="2"/>
    </row>
    <row r="3" spans="1:33" s="4" customFormat="1" ht="10.5" customHeight="1"/>
    <row r="4" spans="1:33" ht="10.5" customHeight="1">
      <c r="A4" s="53" t="s">
        <v>78</v>
      </c>
      <c r="B4" s="53"/>
      <c r="C4" s="14"/>
      <c r="D4" s="14"/>
      <c r="E4" s="14"/>
      <c r="G4" s="14"/>
      <c r="H4" s="14"/>
      <c r="I4" s="14"/>
      <c r="J4" s="14"/>
      <c r="K4" s="14"/>
      <c r="L4" s="14"/>
      <c r="M4" s="14"/>
      <c r="N4" s="14"/>
      <c r="O4" s="14"/>
      <c r="P4" s="14"/>
    </row>
    <row r="5" spans="1:33" ht="10.5" customHeight="1">
      <c r="A5" s="53" t="s">
        <v>77</v>
      </c>
      <c r="B5" s="53"/>
      <c r="C5" s="14"/>
      <c r="D5" s="14"/>
      <c r="E5" s="14"/>
      <c r="G5" s="14"/>
      <c r="H5" s="14"/>
      <c r="I5" s="14"/>
      <c r="J5" s="14"/>
      <c r="K5" s="14"/>
      <c r="L5" s="14"/>
      <c r="M5" s="14"/>
      <c r="N5" s="14"/>
      <c r="O5" s="14"/>
      <c r="P5" s="14"/>
    </row>
    <row r="6" spans="1:33" ht="10.5" customHeight="1">
      <c r="A6" s="53" t="s">
        <v>76</v>
      </c>
      <c r="B6" s="53"/>
      <c r="C6" s="14"/>
      <c r="D6" s="14"/>
      <c r="E6" s="14"/>
      <c r="G6" s="14"/>
      <c r="H6" s="14"/>
      <c r="I6" s="14"/>
      <c r="J6" s="14"/>
      <c r="K6" s="14"/>
      <c r="L6" s="14"/>
      <c r="M6" s="14"/>
      <c r="N6" s="14"/>
      <c r="O6" s="14"/>
      <c r="P6" s="14"/>
    </row>
    <row r="7" spans="1:33" s="4" customFormat="1" ht="10.5" customHeight="1">
      <c r="AD7" s="1"/>
    </row>
    <row r="8" spans="1:33" s="4" customFormat="1" ht="10.5" customHeight="1">
      <c r="A8" s="7" t="s">
        <v>17</v>
      </c>
      <c r="B8" s="7"/>
      <c r="C8" s="7"/>
      <c r="D8" s="7"/>
      <c r="E8" s="7"/>
      <c r="F8" s="7"/>
      <c r="G8" s="7"/>
      <c r="H8" s="7"/>
      <c r="I8" s="7"/>
      <c r="J8" s="7"/>
      <c r="K8" s="7"/>
      <c r="L8" s="7"/>
      <c r="M8" s="7"/>
      <c r="N8" s="7"/>
      <c r="O8" s="7"/>
      <c r="P8" s="7"/>
      <c r="Q8" s="7"/>
      <c r="R8" s="7"/>
      <c r="S8" s="7"/>
      <c r="T8" s="7"/>
      <c r="U8" s="7"/>
      <c r="V8" s="7"/>
      <c r="W8" s="7"/>
      <c r="X8" s="7"/>
      <c r="Y8" s="7"/>
      <c r="Z8" s="7"/>
      <c r="AA8" s="7"/>
      <c r="AB8" s="7"/>
      <c r="AC8" s="7"/>
      <c r="AD8" s="7"/>
      <c r="AF8" s="7"/>
      <c r="AG8" s="40" t="s">
        <v>75</v>
      </c>
    </row>
    <row r="9" spans="1:33" s="4" customFormat="1" ht="10.5" customHeight="1">
      <c r="A9" s="297" t="s">
        <v>74</v>
      </c>
      <c r="B9" s="297"/>
      <c r="C9" s="298"/>
      <c r="D9" s="293" t="s">
        <v>5</v>
      </c>
      <c r="E9" s="293"/>
      <c r="F9" s="293"/>
      <c r="G9" s="293" t="s">
        <v>73</v>
      </c>
      <c r="H9" s="293"/>
      <c r="I9" s="293"/>
      <c r="J9" s="293" t="s">
        <v>19</v>
      </c>
      <c r="K9" s="293"/>
      <c r="L9" s="293"/>
      <c r="M9" s="301" t="s">
        <v>6</v>
      </c>
      <c r="N9" s="297"/>
      <c r="O9" s="298"/>
      <c r="P9" s="297" t="s">
        <v>7</v>
      </c>
      <c r="Q9" s="297"/>
      <c r="R9" s="297"/>
      <c r="S9" s="293" t="s">
        <v>8</v>
      </c>
      <c r="T9" s="293"/>
      <c r="U9" s="293"/>
      <c r="V9" s="293" t="s">
        <v>9</v>
      </c>
      <c r="W9" s="293"/>
      <c r="X9" s="293"/>
      <c r="Y9" s="308" t="s">
        <v>10</v>
      </c>
      <c r="Z9" s="309"/>
      <c r="AA9" s="309"/>
      <c r="AB9" s="309"/>
      <c r="AC9" s="309"/>
      <c r="AD9" s="309"/>
      <c r="AE9" s="309"/>
      <c r="AF9" s="309"/>
      <c r="AG9" s="309"/>
    </row>
    <row r="10" spans="1:33" s="4" customFormat="1" ht="10.5" customHeight="1">
      <c r="A10" s="299" t="s">
        <v>72</v>
      </c>
      <c r="B10" s="299"/>
      <c r="C10" s="300"/>
      <c r="D10" s="293"/>
      <c r="E10" s="293"/>
      <c r="F10" s="293"/>
      <c r="G10" s="293"/>
      <c r="H10" s="293"/>
      <c r="I10" s="293"/>
      <c r="J10" s="293"/>
      <c r="K10" s="293"/>
      <c r="L10" s="293"/>
      <c r="M10" s="302"/>
      <c r="N10" s="303"/>
      <c r="O10" s="304"/>
      <c r="P10" s="303"/>
      <c r="Q10" s="303"/>
      <c r="R10" s="303"/>
      <c r="S10" s="293"/>
      <c r="T10" s="293"/>
      <c r="U10" s="293"/>
      <c r="V10" s="293"/>
      <c r="W10" s="293"/>
      <c r="X10" s="293"/>
      <c r="Y10" s="307" t="s">
        <v>7</v>
      </c>
      <c r="Z10" s="307"/>
      <c r="AA10" s="307"/>
      <c r="AB10" s="307" t="s">
        <v>14</v>
      </c>
      <c r="AC10" s="307"/>
      <c r="AD10" s="307"/>
      <c r="AE10" s="311" t="s">
        <v>15</v>
      </c>
      <c r="AF10" s="311"/>
      <c r="AG10" s="322"/>
    </row>
    <row r="11" spans="1:33" s="4" customFormat="1" ht="10.5" customHeight="1">
      <c r="A11" s="303" t="s">
        <v>11</v>
      </c>
      <c r="B11" s="303"/>
      <c r="C11" s="304"/>
      <c r="D11" s="50" t="s">
        <v>0</v>
      </c>
      <c r="E11" s="50" t="s">
        <v>11</v>
      </c>
      <c r="F11" s="50" t="s">
        <v>12</v>
      </c>
      <c r="G11" s="50" t="s">
        <v>0</v>
      </c>
      <c r="H11" s="50" t="s">
        <v>11</v>
      </c>
      <c r="I11" s="50" t="s">
        <v>12</v>
      </c>
      <c r="J11" s="50" t="s">
        <v>0</v>
      </c>
      <c r="K11" s="50" t="s">
        <v>11</v>
      </c>
      <c r="L11" s="50" t="s">
        <v>12</v>
      </c>
      <c r="M11" s="50" t="s">
        <v>0</v>
      </c>
      <c r="N11" s="50" t="s">
        <v>11</v>
      </c>
      <c r="O11" s="50" t="s">
        <v>12</v>
      </c>
      <c r="P11" s="52" t="s">
        <v>0</v>
      </c>
      <c r="Q11" s="50" t="s">
        <v>11</v>
      </c>
      <c r="R11" s="51" t="s">
        <v>12</v>
      </c>
      <c r="S11" s="50" t="s">
        <v>0</v>
      </c>
      <c r="T11" s="50" t="s">
        <v>11</v>
      </c>
      <c r="U11" s="50" t="s">
        <v>12</v>
      </c>
      <c r="V11" s="50" t="s">
        <v>0</v>
      </c>
      <c r="W11" s="50" t="s">
        <v>11</v>
      </c>
      <c r="X11" s="50" t="s">
        <v>12</v>
      </c>
      <c r="Y11" s="15" t="s">
        <v>0</v>
      </c>
      <c r="Z11" s="15" t="s">
        <v>11</v>
      </c>
      <c r="AA11" s="15" t="s">
        <v>12</v>
      </c>
      <c r="AB11" s="15" t="s">
        <v>0</v>
      </c>
      <c r="AC11" s="15" t="s">
        <v>11</v>
      </c>
      <c r="AD11" s="15" t="s">
        <v>12</v>
      </c>
      <c r="AE11" s="15" t="s">
        <v>0</v>
      </c>
      <c r="AF11" s="15" t="s">
        <v>11</v>
      </c>
      <c r="AG11" s="49" t="s">
        <v>12</v>
      </c>
    </row>
    <row r="12" spans="1:33" s="4" customFormat="1" ht="6" customHeight="1">
      <c r="A12" s="9"/>
      <c r="B12" s="9"/>
      <c r="C12" s="10"/>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3" s="4" customFormat="1" ht="10.5" customHeight="1">
      <c r="A13" s="305" t="s">
        <v>71</v>
      </c>
      <c r="B13" s="305"/>
      <c r="C13" s="306"/>
      <c r="D13" s="16">
        <v>2371</v>
      </c>
      <c r="E13" s="16">
        <v>29707</v>
      </c>
      <c r="F13" s="16">
        <v>299210</v>
      </c>
      <c r="G13" s="16">
        <v>67</v>
      </c>
      <c r="H13" s="16">
        <v>3156</v>
      </c>
      <c r="I13" s="16">
        <v>61498</v>
      </c>
      <c r="J13" s="16">
        <v>75</v>
      </c>
      <c r="K13" s="16">
        <v>1477</v>
      </c>
      <c r="L13" s="16">
        <v>14863</v>
      </c>
      <c r="M13" s="16">
        <v>161</v>
      </c>
      <c r="N13" s="16">
        <v>3642</v>
      </c>
      <c r="O13" s="16">
        <v>39941</v>
      </c>
      <c r="P13" s="18">
        <v>256</v>
      </c>
      <c r="Q13" s="18">
        <v>4858</v>
      </c>
      <c r="R13" s="18">
        <v>54094</v>
      </c>
      <c r="S13" s="18">
        <v>35</v>
      </c>
      <c r="T13" s="18">
        <v>1247</v>
      </c>
      <c r="U13" s="18">
        <v>21940</v>
      </c>
      <c r="V13" s="18">
        <v>1746</v>
      </c>
      <c r="W13" s="18">
        <v>14793</v>
      </c>
      <c r="X13" s="18">
        <v>103736</v>
      </c>
      <c r="Y13" s="18">
        <v>2</v>
      </c>
      <c r="Z13" s="18">
        <v>14</v>
      </c>
      <c r="AA13" s="18">
        <v>43</v>
      </c>
      <c r="AB13" s="18">
        <v>24</v>
      </c>
      <c r="AC13" s="18">
        <v>499</v>
      </c>
      <c r="AD13" s="18">
        <v>3038</v>
      </c>
      <c r="AE13" s="18">
        <v>5</v>
      </c>
      <c r="AF13" s="18">
        <v>21</v>
      </c>
      <c r="AG13" s="18">
        <v>57</v>
      </c>
    </row>
    <row r="14" spans="1:33" s="4" customFormat="1" ht="10.5" customHeight="1">
      <c r="A14" s="288" t="s">
        <v>70</v>
      </c>
      <c r="B14" s="288"/>
      <c r="C14" s="296"/>
      <c r="D14" s="16">
        <v>2384</v>
      </c>
      <c r="E14" s="16">
        <v>29823</v>
      </c>
      <c r="F14" s="16">
        <v>302619</v>
      </c>
      <c r="G14" s="16">
        <v>67</v>
      </c>
      <c r="H14" s="16">
        <v>3156</v>
      </c>
      <c r="I14" s="16">
        <v>61498</v>
      </c>
      <c r="J14" s="16">
        <v>75</v>
      </c>
      <c r="K14" s="16">
        <v>1477</v>
      </c>
      <c r="L14" s="16">
        <v>14863</v>
      </c>
      <c r="M14" s="16">
        <v>161</v>
      </c>
      <c r="N14" s="16">
        <v>3642</v>
      </c>
      <c r="O14" s="16">
        <v>39941</v>
      </c>
      <c r="P14" s="18">
        <v>256</v>
      </c>
      <c r="Q14" s="18">
        <v>4858</v>
      </c>
      <c r="R14" s="18">
        <v>54094</v>
      </c>
      <c r="S14" s="18">
        <v>35</v>
      </c>
      <c r="T14" s="18">
        <v>1247</v>
      </c>
      <c r="U14" s="18">
        <v>21940</v>
      </c>
      <c r="V14" s="18">
        <v>1755</v>
      </c>
      <c r="W14" s="18">
        <v>14842</v>
      </c>
      <c r="X14" s="18">
        <v>106957</v>
      </c>
      <c r="Y14" s="18">
        <v>5</v>
      </c>
      <c r="Z14" s="18">
        <v>72</v>
      </c>
      <c r="AA14" s="18">
        <v>215</v>
      </c>
      <c r="AB14" s="18">
        <v>24</v>
      </c>
      <c r="AC14" s="18">
        <v>499</v>
      </c>
      <c r="AD14" s="18">
        <v>3038</v>
      </c>
      <c r="AE14" s="18">
        <v>6</v>
      </c>
      <c r="AF14" s="18">
        <v>30</v>
      </c>
      <c r="AG14" s="18">
        <v>73</v>
      </c>
    </row>
    <row r="15" spans="1:33" s="4" customFormat="1" ht="10.5" customHeight="1">
      <c r="A15" s="288" t="s">
        <v>55</v>
      </c>
      <c r="B15" s="288"/>
      <c r="C15" s="296"/>
      <c r="D15" s="16">
        <v>2395</v>
      </c>
      <c r="E15" s="16">
        <v>31253</v>
      </c>
      <c r="F15" s="16">
        <v>328651</v>
      </c>
      <c r="G15" s="16">
        <v>69</v>
      </c>
      <c r="H15" s="16">
        <v>4261</v>
      </c>
      <c r="I15" s="16">
        <v>81388</v>
      </c>
      <c r="J15" s="16">
        <v>75</v>
      </c>
      <c r="K15" s="16">
        <v>1477</v>
      </c>
      <c r="L15" s="16">
        <v>14863</v>
      </c>
      <c r="M15" s="16">
        <v>170</v>
      </c>
      <c r="N15" s="16">
        <v>4005</v>
      </c>
      <c r="O15" s="16">
        <v>43770</v>
      </c>
      <c r="P15" s="18">
        <v>256</v>
      </c>
      <c r="Q15" s="18">
        <v>4859</v>
      </c>
      <c r="R15" s="18">
        <v>54095</v>
      </c>
      <c r="S15" s="18">
        <v>35</v>
      </c>
      <c r="T15" s="18">
        <v>1247</v>
      </c>
      <c r="U15" s="18">
        <v>21962</v>
      </c>
      <c r="V15" s="18">
        <v>1755</v>
      </c>
      <c r="W15" s="18">
        <v>14804</v>
      </c>
      <c r="X15" s="18">
        <v>109247</v>
      </c>
      <c r="Y15" s="18">
        <v>5</v>
      </c>
      <c r="Z15" s="18">
        <v>72</v>
      </c>
      <c r="AA15" s="18">
        <v>215</v>
      </c>
      <c r="AB15" s="18">
        <v>24</v>
      </c>
      <c r="AC15" s="18">
        <v>498</v>
      </c>
      <c r="AD15" s="18">
        <v>3037</v>
      </c>
      <c r="AE15" s="18">
        <v>6</v>
      </c>
      <c r="AF15" s="18">
        <v>30</v>
      </c>
      <c r="AG15" s="18">
        <v>74</v>
      </c>
    </row>
    <row r="16" spans="1:33" s="4" customFormat="1" ht="10.5" customHeight="1">
      <c r="A16" s="288" t="s">
        <v>69</v>
      </c>
      <c r="B16" s="288"/>
      <c r="C16" s="296"/>
      <c r="D16" s="16">
        <v>2396</v>
      </c>
      <c r="E16" s="16">
        <v>31512</v>
      </c>
      <c r="F16" s="16">
        <v>331099</v>
      </c>
      <c r="G16" s="16">
        <v>70</v>
      </c>
      <c r="H16" s="16">
        <v>4518</v>
      </c>
      <c r="I16" s="16">
        <v>83701</v>
      </c>
      <c r="J16" s="16">
        <v>75</v>
      </c>
      <c r="K16" s="16">
        <v>1477</v>
      </c>
      <c r="L16" s="16">
        <v>14863</v>
      </c>
      <c r="M16" s="16">
        <v>170</v>
      </c>
      <c r="N16" s="16">
        <v>4005</v>
      </c>
      <c r="O16" s="16">
        <v>43770</v>
      </c>
      <c r="P16" s="18">
        <v>256</v>
      </c>
      <c r="Q16" s="18">
        <v>4859</v>
      </c>
      <c r="R16" s="18">
        <v>54121</v>
      </c>
      <c r="S16" s="18">
        <v>35</v>
      </c>
      <c r="T16" s="18">
        <v>1247</v>
      </c>
      <c r="U16" s="18">
        <v>21962</v>
      </c>
      <c r="V16" s="18">
        <v>1755</v>
      </c>
      <c r="W16" s="18">
        <v>14806</v>
      </c>
      <c r="X16" s="18">
        <v>109355</v>
      </c>
      <c r="Y16" s="18">
        <v>5</v>
      </c>
      <c r="Z16" s="18">
        <v>72</v>
      </c>
      <c r="AA16" s="18">
        <v>215</v>
      </c>
      <c r="AB16" s="18">
        <v>24</v>
      </c>
      <c r="AC16" s="18">
        <v>498</v>
      </c>
      <c r="AD16" s="18">
        <v>3038</v>
      </c>
      <c r="AE16" s="18">
        <v>6</v>
      </c>
      <c r="AF16" s="18">
        <v>30</v>
      </c>
      <c r="AG16" s="18">
        <v>74</v>
      </c>
    </row>
    <row r="17" spans="1:33" s="6" customFormat="1" ht="10.5" customHeight="1">
      <c r="A17" s="291" t="s">
        <v>68</v>
      </c>
      <c r="B17" s="291"/>
      <c r="C17" s="292"/>
      <c r="D17" s="21">
        <v>2821</v>
      </c>
      <c r="E17" s="21">
        <v>36586</v>
      </c>
      <c r="F17" s="21">
        <v>360882</v>
      </c>
      <c r="G17" s="21">
        <v>70</v>
      </c>
      <c r="H17" s="21">
        <v>4543</v>
      </c>
      <c r="I17" s="21">
        <v>83701</v>
      </c>
      <c r="J17" s="21">
        <v>129</v>
      </c>
      <c r="K17" s="21">
        <v>2475</v>
      </c>
      <c r="L17" s="21">
        <v>24490</v>
      </c>
      <c r="M17" s="21">
        <v>185</v>
      </c>
      <c r="N17" s="21">
        <v>4080</v>
      </c>
      <c r="O17" s="21">
        <v>43758</v>
      </c>
      <c r="P17" s="22">
        <v>318</v>
      </c>
      <c r="Q17" s="22">
        <v>5481</v>
      </c>
      <c r="R17" s="22">
        <v>58025</v>
      </c>
      <c r="S17" s="22">
        <v>35</v>
      </c>
      <c r="T17" s="22">
        <v>1248</v>
      </c>
      <c r="U17" s="22">
        <v>21962</v>
      </c>
      <c r="V17" s="22">
        <v>2049</v>
      </c>
      <c r="W17" s="22">
        <v>18159</v>
      </c>
      <c r="X17" s="22">
        <v>125619</v>
      </c>
      <c r="Y17" s="22">
        <v>5</v>
      </c>
      <c r="Z17" s="22">
        <v>72</v>
      </c>
      <c r="AA17" s="22">
        <v>215</v>
      </c>
      <c r="AB17" s="22">
        <v>24</v>
      </c>
      <c r="AC17" s="22">
        <v>498</v>
      </c>
      <c r="AD17" s="22">
        <v>3038</v>
      </c>
      <c r="AE17" s="22">
        <v>6</v>
      </c>
      <c r="AF17" s="22">
        <v>30</v>
      </c>
      <c r="AG17" s="22">
        <v>74</v>
      </c>
    </row>
    <row r="18" spans="1:33" s="5" customFormat="1" ht="7.5" customHeight="1">
      <c r="A18" s="12"/>
      <c r="B18" s="12"/>
      <c r="C18" s="13"/>
      <c r="D18" s="16"/>
      <c r="E18" s="16"/>
      <c r="F18" s="16"/>
      <c r="G18" s="16"/>
      <c r="H18" s="16"/>
      <c r="I18" s="16"/>
      <c r="J18" s="16"/>
      <c r="K18" s="16"/>
      <c r="L18" s="16"/>
      <c r="M18" s="16"/>
      <c r="N18" s="16"/>
      <c r="O18" s="16"/>
      <c r="P18" s="18"/>
      <c r="Q18" s="18"/>
      <c r="R18" s="18"/>
      <c r="S18" s="18"/>
      <c r="T18" s="18"/>
      <c r="U18" s="18"/>
      <c r="V18" s="18"/>
      <c r="W18" s="18"/>
      <c r="X18" s="18"/>
      <c r="Y18" s="18"/>
      <c r="Z18" s="18"/>
      <c r="AA18" s="18"/>
      <c r="AB18" s="18"/>
      <c r="AC18" s="18"/>
      <c r="AD18" s="18"/>
      <c r="AE18" s="18"/>
      <c r="AF18" s="18"/>
      <c r="AG18" s="18"/>
    </row>
    <row r="19" spans="1:33" s="4" customFormat="1" ht="10.5">
      <c r="A19" s="14"/>
      <c r="B19" s="9">
        <v>1</v>
      </c>
      <c r="C19" s="10" t="s">
        <v>20</v>
      </c>
      <c r="D19" s="16">
        <v>2349</v>
      </c>
      <c r="E19" s="16">
        <v>12717</v>
      </c>
      <c r="F19" s="16">
        <v>88215</v>
      </c>
      <c r="G19" s="16">
        <v>49</v>
      </c>
      <c r="H19" s="16">
        <v>270</v>
      </c>
      <c r="I19" s="16">
        <v>6583</v>
      </c>
      <c r="J19" s="16">
        <v>86</v>
      </c>
      <c r="K19" s="16">
        <v>519</v>
      </c>
      <c r="L19" s="16">
        <v>3940</v>
      </c>
      <c r="M19" s="16">
        <v>136</v>
      </c>
      <c r="N19" s="16">
        <v>821</v>
      </c>
      <c r="O19" s="16">
        <v>6936</v>
      </c>
      <c r="P19" s="18">
        <v>252</v>
      </c>
      <c r="Q19" s="18">
        <v>1450</v>
      </c>
      <c r="R19" s="18">
        <v>11584</v>
      </c>
      <c r="S19" s="18">
        <v>26</v>
      </c>
      <c r="T19" s="18">
        <v>169</v>
      </c>
      <c r="U19" s="18">
        <v>4393</v>
      </c>
      <c r="V19" s="18">
        <v>1776</v>
      </c>
      <c r="W19" s="18">
        <v>9344</v>
      </c>
      <c r="X19" s="18">
        <v>54201</v>
      </c>
      <c r="Y19" s="18">
        <v>4</v>
      </c>
      <c r="Z19" s="18">
        <v>29</v>
      </c>
      <c r="AA19" s="18">
        <v>86</v>
      </c>
      <c r="AB19" s="18">
        <v>14</v>
      </c>
      <c r="AC19" s="18">
        <v>85</v>
      </c>
      <c r="AD19" s="18">
        <v>418</v>
      </c>
      <c r="AE19" s="18">
        <v>6</v>
      </c>
      <c r="AF19" s="18">
        <v>30</v>
      </c>
      <c r="AG19" s="18">
        <v>74</v>
      </c>
    </row>
    <row r="20" spans="1:33" s="4" customFormat="1" ht="10.5">
      <c r="A20" s="14"/>
      <c r="B20" s="9">
        <v>2</v>
      </c>
      <c r="C20" s="10" t="s">
        <v>21</v>
      </c>
      <c r="D20" s="16">
        <v>273</v>
      </c>
      <c r="E20" s="16">
        <v>5397</v>
      </c>
      <c r="F20" s="16">
        <v>38897</v>
      </c>
      <c r="G20" s="16">
        <v>4</v>
      </c>
      <c r="H20" s="16">
        <v>82</v>
      </c>
      <c r="I20" s="16">
        <v>1767</v>
      </c>
      <c r="J20" s="16">
        <v>19</v>
      </c>
      <c r="K20" s="16">
        <v>408</v>
      </c>
      <c r="L20" s="16">
        <v>3227</v>
      </c>
      <c r="M20" s="16">
        <v>24</v>
      </c>
      <c r="N20" s="16">
        <v>540</v>
      </c>
      <c r="O20" s="16">
        <v>4927</v>
      </c>
      <c r="P20" s="18">
        <v>36</v>
      </c>
      <c r="Q20" s="18">
        <v>707</v>
      </c>
      <c r="R20" s="18">
        <v>6388</v>
      </c>
      <c r="S20" s="18">
        <v>4</v>
      </c>
      <c r="T20" s="18">
        <v>75</v>
      </c>
      <c r="U20" s="18">
        <v>840</v>
      </c>
      <c r="V20" s="18">
        <v>179</v>
      </c>
      <c r="W20" s="18">
        <v>3410</v>
      </c>
      <c r="X20" s="18">
        <v>20555</v>
      </c>
      <c r="Y20" s="18" t="s">
        <v>25</v>
      </c>
      <c r="Z20" s="18" t="s">
        <v>25</v>
      </c>
      <c r="AA20" s="18" t="s">
        <v>25</v>
      </c>
      <c r="AB20" s="18">
        <v>7</v>
      </c>
      <c r="AC20" s="18">
        <v>175</v>
      </c>
      <c r="AD20" s="18">
        <v>1193</v>
      </c>
      <c r="AE20" s="18" t="s">
        <v>25</v>
      </c>
      <c r="AF20" s="18" t="s">
        <v>25</v>
      </c>
      <c r="AG20" s="18" t="s">
        <v>25</v>
      </c>
    </row>
    <row r="21" spans="1:33" s="4" customFormat="1" ht="10.5">
      <c r="A21" s="14"/>
      <c r="B21" s="9">
        <v>3</v>
      </c>
      <c r="C21" s="10" t="s">
        <v>67</v>
      </c>
      <c r="D21" s="16">
        <v>89</v>
      </c>
      <c r="E21" s="16">
        <v>3331</v>
      </c>
      <c r="F21" s="16">
        <v>32851</v>
      </c>
      <c r="G21" s="16">
        <v>2</v>
      </c>
      <c r="H21" s="16">
        <v>70</v>
      </c>
      <c r="I21" s="16">
        <v>1899</v>
      </c>
      <c r="J21" s="16">
        <v>9</v>
      </c>
      <c r="K21" s="16">
        <v>344</v>
      </c>
      <c r="L21" s="16">
        <v>3589</v>
      </c>
      <c r="M21" s="16">
        <v>13</v>
      </c>
      <c r="N21" s="16">
        <v>494</v>
      </c>
      <c r="O21" s="16">
        <v>4746</v>
      </c>
      <c r="P21" s="18">
        <v>14</v>
      </c>
      <c r="Q21" s="18">
        <v>548</v>
      </c>
      <c r="R21" s="18">
        <v>6671</v>
      </c>
      <c r="S21" s="18" t="s">
        <v>25</v>
      </c>
      <c r="T21" s="18" t="s">
        <v>25</v>
      </c>
      <c r="U21" s="18" t="s">
        <v>25</v>
      </c>
      <c r="V21" s="18">
        <v>49</v>
      </c>
      <c r="W21" s="18">
        <v>1802</v>
      </c>
      <c r="X21" s="18">
        <v>15698</v>
      </c>
      <c r="Y21" s="18">
        <v>1</v>
      </c>
      <c r="Z21" s="18">
        <v>43</v>
      </c>
      <c r="AA21" s="18">
        <v>129</v>
      </c>
      <c r="AB21" s="18">
        <v>1</v>
      </c>
      <c r="AC21" s="18">
        <v>30</v>
      </c>
      <c r="AD21" s="18">
        <v>119</v>
      </c>
      <c r="AE21" s="18" t="s">
        <v>25</v>
      </c>
      <c r="AF21" s="18" t="s">
        <v>25</v>
      </c>
      <c r="AG21" s="18" t="s">
        <v>25</v>
      </c>
    </row>
    <row r="22" spans="1:33" s="4" customFormat="1" ht="10.5">
      <c r="A22" s="14"/>
      <c r="B22" s="9">
        <v>4</v>
      </c>
      <c r="C22" s="10" t="s">
        <v>66</v>
      </c>
      <c r="D22" s="16">
        <v>67</v>
      </c>
      <c r="E22" s="16">
        <v>4536</v>
      </c>
      <c r="F22" s="16">
        <v>51723</v>
      </c>
      <c r="G22" s="16">
        <v>2</v>
      </c>
      <c r="H22" s="16">
        <v>152</v>
      </c>
      <c r="I22" s="16">
        <v>4477</v>
      </c>
      <c r="J22" s="16">
        <v>13</v>
      </c>
      <c r="K22" s="16">
        <v>866</v>
      </c>
      <c r="L22" s="16">
        <v>10555</v>
      </c>
      <c r="M22" s="16">
        <v>6</v>
      </c>
      <c r="N22" s="16">
        <v>383</v>
      </c>
      <c r="O22" s="16">
        <v>5935</v>
      </c>
      <c r="P22" s="18">
        <v>7</v>
      </c>
      <c r="Q22" s="18">
        <v>516</v>
      </c>
      <c r="R22" s="18">
        <v>4972</v>
      </c>
      <c r="S22" s="18">
        <v>3</v>
      </c>
      <c r="T22" s="18">
        <v>214</v>
      </c>
      <c r="U22" s="18">
        <v>4094</v>
      </c>
      <c r="V22" s="18">
        <v>35</v>
      </c>
      <c r="W22" s="18">
        <v>2343</v>
      </c>
      <c r="X22" s="18">
        <v>21294</v>
      </c>
      <c r="Y22" s="18" t="s">
        <v>25</v>
      </c>
      <c r="Z22" s="18" t="s">
        <v>25</v>
      </c>
      <c r="AA22" s="18" t="s">
        <v>25</v>
      </c>
      <c r="AB22" s="18">
        <v>1</v>
      </c>
      <c r="AC22" s="18">
        <v>62</v>
      </c>
      <c r="AD22" s="18">
        <v>396</v>
      </c>
      <c r="AE22" s="18" t="s">
        <v>25</v>
      </c>
      <c r="AF22" s="18" t="s">
        <v>25</v>
      </c>
      <c r="AG22" s="18" t="s">
        <v>25</v>
      </c>
    </row>
    <row r="23" spans="1:33" s="4" customFormat="1" ht="10.5">
      <c r="A23" s="14"/>
      <c r="B23" s="9">
        <v>5</v>
      </c>
      <c r="C23" s="10" t="s">
        <v>22</v>
      </c>
      <c r="D23" s="16">
        <v>43</v>
      </c>
      <c r="E23" s="16">
        <v>10605</v>
      </c>
      <c r="F23" s="16">
        <v>149196</v>
      </c>
      <c r="G23" s="16">
        <v>13</v>
      </c>
      <c r="H23" s="16">
        <v>3969</v>
      </c>
      <c r="I23" s="16">
        <v>68975</v>
      </c>
      <c r="J23" s="16">
        <v>2</v>
      </c>
      <c r="K23" s="16">
        <v>338</v>
      </c>
      <c r="L23" s="16">
        <v>3179</v>
      </c>
      <c r="M23" s="16">
        <v>6</v>
      </c>
      <c r="N23" s="16">
        <v>1842</v>
      </c>
      <c r="O23" s="16">
        <v>21214</v>
      </c>
      <c r="P23" s="18">
        <v>9</v>
      </c>
      <c r="Q23" s="18">
        <v>2260</v>
      </c>
      <c r="R23" s="18">
        <v>28410</v>
      </c>
      <c r="S23" s="18">
        <v>2</v>
      </c>
      <c r="T23" s="18">
        <v>790</v>
      </c>
      <c r="U23" s="18">
        <v>12635</v>
      </c>
      <c r="V23" s="18">
        <v>10</v>
      </c>
      <c r="W23" s="18">
        <v>1260</v>
      </c>
      <c r="X23" s="18">
        <v>13871</v>
      </c>
      <c r="Y23" s="18" t="s">
        <v>25</v>
      </c>
      <c r="Z23" s="18" t="s">
        <v>25</v>
      </c>
      <c r="AA23" s="18" t="s">
        <v>25</v>
      </c>
      <c r="AB23" s="18">
        <v>1</v>
      </c>
      <c r="AC23" s="18">
        <v>146</v>
      </c>
      <c r="AD23" s="18">
        <v>912</v>
      </c>
      <c r="AE23" s="18" t="s">
        <v>25</v>
      </c>
      <c r="AF23" s="18" t="s">
        <v>25</v>
      </c>
      <c r="AG23" s="18" t="s">
        <v>25</v>
      </c>
    </row>
    <row r="24" spans="1:33" s="4" customFormat="1" ht="10.5" customHeight="1">
      <c r="A24" s="286" t="s">
        <v>1</v>
      </c>
      <c r="B24" s="286"/>
      <c r="C24" s="287"/>
      <c r="D24" s="16"/>
      <c r="E24" s="16"/>
      <c r="F24" s="16"/>
      <c r="G24" s="16"/>
      <c r="H24" s="16"/>
      <c r="I24" s="16"/>
      <c r="J24" s="16"/>
      <c r="K24" s="16"/>
      <c r="L24" s="16"/>
      <c r="M24" s="16"/>
      <c r="N24" s="16"/>
      <c r="O24" s="16"/>
      <c r="P24" s="18"/>
      <c r="Q24" s="18"/>
      <c r="R24" s="18"/>
      <c r="S24" s="18"/>
      <c r="T24" s="18"/>
      <c r="U24" s="18"/>
      <c r="V24" s="18"/>
      <c r="W24" s="18"/>
      <c r="X24" s="18"/>
      <c r="Y24" s="18"/>
      <c r="Z24" s="18"/>
      <c r="AA24" s="18"/>
      <c r="AB24" s="18"/>
      <c r="AC24" s="18"/>
      <c r="AD24" s="18"/>
      <c r="AE24" s="18"/>
      <c r="AF24" s="18"/>
      <c r="AG24" s="18"/>
    </row>
    <row r="25" spans="1:33" s="4" customFormat="1" ht="10.5">
      <c r="A25" s="9"/>
      <c r="B25" s="9">
        <v>1</v>
      </c>
      <c r="C25" s="10" t="s">
        <v>20</v>
      </c>
      <c r="D25" s="16">
        <v>219</v>
      </c>
      <c r="E25" s="16">
        <v>1809</v>
      </c>
      <c r="F25" s="16">
        <v>11124</v>
      </c>
      <c r="G25" s="16" t="s">
        <v>25</v>
      </c>
      <c r="H25" s="16" t="s">
        <v>25</v>
      </c>
      <c r="I25" s="16" t="s">
        <v>25</v>
      </c>
      <c r="J25" s="16">
        <v>4</v>
      </c>
      <c r="K25" s="16">
        <v>37</v>
      </c>
      <c r="L25" s="16">
        <v>261</v>
      </c>
      <c r="M25" s="16">
        <v>6</v>
      </c>
      <c r="N25" s="16">
        <v>64</v>
      </c>
      <c r="O25" s="16">
        <v>955</v>
      </c>
      <c r="P25" s="18">
        <v>21</v>
      </c>
      <c r="Q25" s="18">
        <v>175</v>
      </c>
      <c r="R25" s="18">
        <v>2205</v>
      </c>
      <c r="S25" s="18">
        <v>7</v>
      </c>
      <c r="T25" s="18">
        <v>64</v>
      </c>
      <c r="U25" s="18">
        <v>1490</v>
      </c>
      <c r="V25" s="18">
        <v>177</v>
      </c>
      <c r="W25" s="18">
        <v>1436</v>
      </c>
      <c r="X25" s="18">
        <v>6124</v>
      </c>
      <c r="Y25" s="18">
        <v>3</v>
      </c>
      <c r="Z25" s="18">
        <v>25</v>
      </c>
      <c r="AA25" s="18">
        <v>72</v>
      </c>
      <c r="AB25" s="18" t="s">
        <v>25</v>
      </c>
      <c r="AC25" s="18" t="s">
        <v>25</v>
      </c>
      <c r="AD25" s="18" t="s">
        <v>25</v>
      </c>
      <c r="AE25" s="18">
        <v>1</v>
      </c>
      <c r="AF25" s="18">
        <v>8</v>
      </c>
      <c r="AG25" s="18">
        <v>17</v>
      </c>
    </row>
    <row r="26" spans="1:33" s="4" customFormat="1" ht="10.5">
      <c r="A26" s="9"/>
      <c r="B26" s="9">
        <v>2</v>
      </c>
      <c r="C26" s="10" t="s">
        <v>21</v>
      </c>
      <c r="D26" s="16">
        <v>134</v>
      </c>
      <c r="E26" s="16">
        <v>2696</v>
      </c>
      <c r="F26" s="16">
        <v>18911</v>
      </c>
      <c r="G26" s="16">
        <v>2</v>
      </c>
      <c r="H26" s="16">
        <v>38</v>
      </c>
      <c r="I26" s="16">
        <v>858</v>
      </c>
      <c r="J26" s="16">
        <v>11</v>
      </c>
      <c r="K26" s="16">
        <v>248</v>
      </c>
      <c r="L26" s="16">
        <v>1892</v>
      </c>
      <c r="M26" s="16">
        <v>17</v>
      </c>
      <c r="N26" s="16">
        <v>399</v>
      </c>
      <c r="O26" s="16">
        <v>3736</v>
      </c>
      <c r="P26" s="18">
        <v>21</v>
      </c>
      <c r="Q26" s="18">
        <v>422</v>
      </c>
      <c r="R26" s="18">
        <v>4284</v>
      </c>
      <c r="S26" s="18">
        <v>1</v>
      </c>
      <c r="T26" s="18">
        <v>17</v>
      </c>
      <c r="U26" s="18">
        <v>35</v>
      </c>
      <c r="V26" s="18">
        <v>76</v>
      </c>
      <c r="W26" s="18">
        <v>1416</v>
      </c>
      <c r="X26" s="18">
        <v>7013</v>
      </c>
      <c r="Y26" s="18" t="s">
        <v>25</v>
      </c>
      <c r="Z26" s="18" t="s">
        <v>25</v>
      </c>
      <c r="AA26" s="18" t="s">
        <v>25</v>
      </c>
      <c r="AB26" s="18">
        <v>6</v>
      </c>
      <c r="AC26" s="18">
        <v>156</v>
      </c>
      <c r="AD26" s="18">
        <v>1093</v>
      </c>
      <c r="AE26" s="18" t="s">
        <v>25</v>
      </c>
      <c r="AF26" s="18" t="s">
        <v>25</v>
      </c>
      <c r="AG26" s="18" t="s">
        <v>25</v>
      </c>
    </row>
    <row r="27" spans="1:33" s="4" customFormat="1" ht="10.5">
      <c r="A27" s="9"/>
      <c r="B27" s="9">
        <v>3</v>
      </c>
      <c r="C27" s="10" t="s">
        <v>67</v>
      </c>
      <c r="D27" s="16">
        <v>57</v>
      </c>
      <c r="E27" s="16">
        <v>2183</v>
      </c>
      <c r="F27" s="16">
        <v>21587</v>
      </c>
      <c r="G27" s="16">
        <v>1</v>
      </c>
      <c r="H27" s="16">
        <v>45</v>
      </c>
      <c r="I27" s="16">
        <v>1449</v>
      </c>
      <c r="J27" s="16">
        <v>6</v>
      </c>
      <c r="K27" s="16">
        <v>240</v>
      </c>
      <c r="L27" s="16">
        <v>2456</v>
      </c>
      <c r="M27" s="16">
        <v>9</v>
      </c>
      <c r="N27" s="16">
        <v>347</v>
      </c>
      <c r="O27" s="16">
        <v>3238</v>
      </c>
      <c r="P27" s="18">
        <v>11</v>
      </c>
      <c r="Q27" s="18">
        <v>423</v>
      </c>
      <c r="R27" s="18">
        <v>4833</v>
      </c>
      <c r="S27" s="18" t="s">
        <v>25</v>
      </c>
      <c r="T27" s="18" t="s">
        <v>25</v>
      </c>
      <c r="U27" s="18" t="s">
        <v>25</v>
      </c>
      <c r="V27" s="18">
        <v>28</v>
      </c>
      <c r="W27" s="18">
        <v>1055</v>
      </c>
      <c r="X27" s="18">
        <v>9363</v>
      </c>
      <c r="Y27" s="18">
        <v>1</v>
      </c>
      <c r="Z27" s="18">
        <v>43</v>
      </c>
      <c r="AA27" s="18">
        <v>129</v>
      </c>
      <c r="AB27" s="18">
        <v>1</v>
      </c>
      <c r="AC27" s="18">
        <v>30</v>
      </c>
      <c r="AD27" s="18">
        <v>119</v>
      </c>
      <c r="AE27" s="18" t="s">
        <v>25</v>
      </c>
      <c r="AF27" s="18" t="s">
        <v>25</v>
      </c>
      <c r="AG27" s="18" t="s">
        <v>25</v>
      </c>
    </row>
    <row r="28" spans="1:33" s="4" customFormat="1" ht="10.5">
      <c r="A28" s="9"/>
      <c r="B28" s="9">
        <v>4</v>
      </c>
      <c r="C28" s="10" t="s">
        <v>66</v>
      </c>
      <c r="D28" s="16">
        <v>44</v>
      </c>
      <c r="E28" s="16">
        <v>2972</v>
      </c>
      <c r="F28" s="16">
        <v>37861</v>
      </c>
      <c r="G28" s="16">
        <v>1</v>
      </c>
      <c r="H28" s="16">
        <v>67</v>
      </c>
      <c r="I28" s="16">
        <v>2352</v>
      </c>
      <c r="J28" s="16">
        <v>8</v>
      </c>
      <c r="K28" s="16">
        <v>521</v>
      </c>
      <c r="L28" s="16">
        <v>6980</v>
      </c>
      <c r="M28" s="16">
        <v>6</v>
      </c>
      <c r="N28" s="16">
        <v>383</v>
      </c>
      <c r="O28" s="16">
        <v>5935</v>
      </c>
      <c r="P28" s="18">
        <v>4</v>
      </c>
      <c r="Q28" s="18">
        <v>272</v>
      </c>
      <c r="R28" s="18">
        <v>2210</v>
      </c>
      <c r="S28" s="18">
        <v>3</v>
      </c>
      <c r="T28" s="18">
        <v>214</v>
      </c>
      <c r="U28" s="18">
        <v>4094</v>
      </c>
      <c r="V28" s="18">
        <v>21</v>
      </c>
      <c r="W28" s="18">
        <v>1453</v>
      </c>
      <c r="X28" s="18">
        <v>15894</v>
      </c>
      <c r="Y28" s="18" t="s">
        <v>25</v>
      </c>
      <c r="Z28" s="18" t="s">
        <v>25</v>
      </c>
      <c r="AA28" s="18" t="s">
        <v>25</v>
      </c>
      <c r="AB28" s="18">
        <v>1</v>
      </c>
      <c r="AC28" s="18">
        <v>62</v>
      </c>
      <c r="AD28" s="18">
        <v>396</v>
      </c>
      <c r="AE28" s="18" t="s">
        <v>25</v>
      </c>
      <c r="AF28" s="18" t="s">
        <v>25</v>
      </c>
      <c r="AG28" s="18" t="s">
        <v>25</v>
      </c>
    </row>
    <row r="29" spans="1:33" s="4" customFormat="1" ht="10.5">
      <c r="A29" s="9"/>
      <c r="B29" s="9">
        <v>5</v>
      </c>
      <c r="C29" s="10" t="s">
        <v>22</v>
      </c>
      <c r="D29" s="16">
        <v>32</v>
      </c>
      <c r="E29" s="16">
        <v>8487</v>
      </c>
      <c r="F29" s="16">
        <v>128776</v>
      </c>
      <c r="G29" s="16">
        <v>12</v>
      </c>
      <c r="H29" s="16">
        <v>3819</v>
      </c>
      <c r="I29" s="16">
        <v>67706</v>
      </c>
      <c r="J29" s="16">
        <v>1</v>
      </c>
      <c r="K29" s="16">
        <v>150</v>
      </c>
      <c r="L29" s="16">
        <v>1725</v>
      </c>
      <c r="M29" s="16">
        <v>4</v>
      </c>
      <c r="N29" s="16">
        <v>1148</v>
      </c>
      <c r="O29" s="16">
        <v>15240</v>
      </c>
      <c r="P29" s="18">
        <v>9</v>
      </c>
      <c r="Q29" s="18">
        <v>2260</v>
      </c>
      <c r="R29" s="18">
        <v>28410</v>
      </c>
      <c r="S29" s="18">
        <v>1</v>
      </c>
      <c r="T29" s="18">
        <v>476</v>
      </c>
      <c r="U29" s="18">
        <v>7611</v>
      </c>
      <c r="V29" s="18">
        <v>4</v>
      </c>
      <c r="W29" s="18">
        <v>488</v>
      </c>
      <c r="X29" s="18">
        <v>7172</v>
      </c>
      <c r="Y29" s="18" t="s">
        <v>25</v>
      </c>
      <c r="Z29" s="18" t="s">
        <v>25</v>
      </c>
      <c r="AA29" s="18" t="s">
        <v>25</v>
      </c>
      <c r="AB29" s="18">
        <v>1</v>
      </c>
      <c r="AC29" s="18">
        <v>146</v>
      </c>
      <c r="AD29" s="18">
        <v>912</v>
      </c>
      <c r="AE29" s="18" t="s">
        <v>25</v>
      </c>
      <c r="AF29" s="18" t="s">
        <v>25</v>
      </c>
      <c r="AG29" s="18" t="s">
        <v>25</v>
      </c>
    </row>
    <row r="30" spans="1:33" s="4" customFormat="1" ht="10.5" customHeight="1">
      <c r="A30" s="286" t="s">
        <v>2</v>
      </c>
      <c r="B30" s="286"/>
      <c r="C30" s="287"/>
      <c r="D30" s="16"/>
      <c r="E30" s="16"/>
      <c r="F30" s="16"/>
      <c r="G30" s="16"/>
      <c r="H30" s="16"/>
      <c r="I30" s="16"/>
      <c r="J30" s="16"/>
      <c r="K30" s="16"/>
      <c r="L30" s="16"/>
      <c r="M30" s="16"/>
      <c r="N30" s="16"/>
      <c r="O30" s="16"/>
      <c r="P30" s="18"/>
      <c r="Q30" s="18"/>
      <c r="R30" s="18"/>
      <c r="S30" s="18"/>
      <c r="T30" s="18"/>
      <c r="U30" s="18"/>
      <c r="V30" s="18"/>
      <c r="W30" s="18"/>
      <c r="X30" s="18"/>
      <c r="Y30" s="18"/>
      <c r="Z30" s="18"/>
      <c r="AA30" s="18"/>
      <c r="AB30" s="18"/>
      <c r="AC30" s="18"/>
      <c r="AD30" s="18"/>
      <c r="AE30" s="18"/>
      <c r="AF30" s="18"/>
      <c r="AG30" s="18"/>
    </row>
    <row r="31" spans="1:33" s="4" customFormat="1" ht="10.5">
      <c r="A31" s="9"/>
      <c r="B31" s="9">
        <v>1</v>
      </c>
      <c r="C31" s="10" t="s">
        <v>20</v>
      </c>
      <c r="D31" s="16">
        <v>2045</v>
      </c>
      <c r="E31" s="16">
        <v>10485</v>
      </c>
      <c r="F31" s="16">
        <v>76221</v>
      </c>
      <c r="G31" s="16">
        <v>49</v>
      </c>
      <c r="H31" s="16">
        <v>270</v>
      </c>
      <c r="I31" s="16">
        <v>6583</v>
      </c>
      <c r="J31" s="16">
        <v>81</v>
      </c>
      <c r="K31" s="16">
        <v>479</v>
      </c>
      <c r="L31" s="16">
        <v>3668</v>
      </c>
      <c r="M31" s="16">
        <v>127</v>
      </c>
      <c r="N31" s="16">
        <v>739</v>
      </c>
      <c r="O31" s="16">
        <v>5973</v>
      </c>
      <c r="P31" s="18">
        <v>230</v>
      </c>
      <c r="Q31" s="18">
        <v>1272</v>
      </c>
      <c r="R31" s="18">
        <v>9376</v>
      </c>
      <c r="S31" s="18">
        <v>19</v>
      </c>
      <c r="T31" s="18">
        <v>105</v>
      </c>
      <c r="U31" s="18">
        <v>2903</v>
      </c>
      <c r="V31" s="18">
        <v>1519</v>
      </c>
      <c r="W31" s="18">
        <v>7509</v>
      </c>
      <c r="X31" s="18">
        <v>47229</v>
      </c>
      <c r="Y31" s="18">
        <v>1</v>
      </c>
      <c r="Z31" s="18">
        <v>4</v>
      </c>
      <c r="AA31" s="18">
        <v>14</v>
      </c>
      <c r="AB31" s="18">
        <v>14</v>
      </c>
      <c r="AC31" s="18">
        <v>85</v>
      </c>
      <c r="AD31" s="18">
        <v>418</v>
      </c>
      <c r="AE31" s="18">
        <v>5</v>
      </c>
      <c r="AF31" s="18">
        <v>22</v>
      </c>
      <c r="AG31" s="18">
        <v>57</v>
      </c>
    </row>
    <row r="32" spans="1:33" s="4" customFormat="1" ht="10.5">
      <c r="A32" s="9"/>
      <c r="B32" s="9">
        <v>2</v>
      </c>
      <c r="C32" s="10" t="s">
        <v>21</v>
      </c>
      <c r="D32" s="16">
        <v>132</v>
      </c>
      <c r="E32" s="16">
        <v>2574</v>
      </c>
      <c r="F32" s="16">
        <v>19755</v>
      </c>
      <c r="G32" s="16">
        <v>2</v>
      </c>
      <c r="H32" s="16">
        <v>44</v>
      </c>
      <c r="I32" s="16">
        <v>909</v>
      </c>
      <c r="J32" s="16">
        <v>8</v>
      </c>
      <c r="K32" s="16">
        <v>160</v>
      </c>
      <c r="L32" s="16">
        <v>1335</v>
      </c>
      <c r="M32" s="16">
        <v>7</v>
      </c>
      <c r="N32" s="16">
        <v>141</v>
      </c>
      <c r="O32" s="16">
        <v>1191</v>
      </c>
      <c r="P32" s="18">
        <v>15</v>
      </c>
      <c r="Q32" s="18">
        <v>285</v>
      </c>
      <c r="R32" s="18">
        <v>2104</v>
      </c>
      <c r="S32" s="18">
        <v>3</v>
      </c>
      <c r="T32" s="18">
        <v>58</v>
      </c>
      <c r="U32" s="18">
        <v>805</v>
      </c>
      <c r="V32" s="18">
        <v>96</v>
      </c>
      <c r="W32" s="18">
        <v>1867</v>
      </c>
      <c r="X32" s="18">
        <v>13311</v>
      </c>
      <c r="Y32" s="18" t="s">
        <v>25</v>
      </c>
      <c r="Z32" s="18" t="s">
        <v>25</v>
      </c>
      <c r="AA32" s="18" t="s">
        <v>25</v>
      </c>
      <c r="AB32" s="18">
        <v>1</v>
      </c>
      <c r="AC32" s="18">
        <v>19</v>
      </c>
      <c r="AD32" s="18">
        <v>100</v>
      </c>
      <c r="AE32" s="18" t="s">
        <v>25</v>
      </c>
      <c r="AF32" s="18" t="s">
        <v>25</v>
      </c>
      <c r="AG32" s="18" t="s">
        <v>25</v>
      </c>
    </row>
    <row r="33" spans="1:33" s="4" customFormat="1" ht="10.5">
      <c r="A33" s="9"/>
      <c r="B33" s="9">
        <v>3</v>
      </c>
      <c r="C33" s="10" t="s">
        <v>67</v>
      </c>
      <c r="D33" s="16">
        <v>32</v>
      </c>
      <c r="E33" s="16">
        <v>1148</v>
      </c>
      <c r="F33" s="16">
        <v>11264</v>
      </c>
      <c r="G33" s="16">
        <v>1</v>
      </c>
      <c r="H33" s="16">
        <v>25</v>
      </c>
      <c r="I33" s="16">
        <v>450</v>
      </c>
      <c r="J33" s="16">
        <v>3</v>
      </c>
      <c r="K33" s="16">
        <v>104</v>
      </c>
      <c r="L33" s="16">
        <v>1133</v>
      </c>
      <c r="M33" s="16">
        <v>4</v>
      </c>
      <c r="N33" s="16">
        <v>147</v>
      </c>
      <c r="O33" s="16">
        <v>1508</v>
      </c>
      <c r="P33" s="18">
        <v>3</v>
      </c>
      <c r="Q33" s="18">
        <v>125</v>
      </c>
      <c r="R33" s="18">
        <v>1838</v>
      </c>
      <c r="S33" s="18" t="s">
        <v>25</v>
      </c>
      <c r="T33" s="18" t="s">
        <v>25</v>
      </c>
      <c r="U33" s="18" t="s">
        <v>25</v>
      </c>
      <c r="V33" s="18">
        <v>21</v>
      </c>
      <c r="W33" s="18">
        <v>747</v>
      </c>
      <c r="X33" s="18">
        <v>6335</v>
      </c>
      <c r="Y33" s="18" t="s">
        <v>25</v>
      </c>
      <c r="Z33" s="18" t="s">
        <v>25</v>
      </c>
      <c r="AA33" s="18" t="s">
        <v>25</v>
      </c>
      <c r="AB33" s="18" t="s">
        <v>25</v>
      </c>
      <c r="AC33" s="18" t="s">
        <v>25</v>
      </c>
      <c r="AD33" s="18" t="s">
        <v>25</v>
      </c>
      <c r="AE33" s="18" t="s">
        <v>25</v>
      </c>
      <c r="AF33" s="18" t="s">
        <v>25</v>
      </c>
      <c r="AG33" s="18" t="s">
        <v>25</v>
      </c>
    </row>
    <row r="34" spans="1:33" s="4" customFormat="1" ht="10.5">
      <c r="A34" s="9"/>
      <c r="B34" s="9">
        <v>4</v>
      </c>
      <c r="C34" s="10" t="s">
        <v>66</v>
      </c>
      <c r="D34" s="16">
        <v>22</v>
      </c>
      <c r="E34" s="16">
        <v>1502</v>
      </c>
      <c r="F34" s="16">
        <v>13738</v>
      </c>
      <c r="G34" s="16">
        <v>1</v>
      </c>
      <c r="H34" s="16">
        <v>85</v>
      </c>
      <c r="I34" s="16">
        <v>2125</v>
      </c>
      <c r="J34" s="16">
        <v>5</v>
      </c>
      <c r="K34" s="16">
        <v>345</v>
      </c>
      <c r="L34" s="16">
        <v>3575</v>
      </c>
      <c r="M34" s="16" t="s">
        <v>25</v>
      </c>
      <c r="N34" s="16" t="s">
        <v>25</v>
      </c>
      <c r="O34" s="16" t="s">
        <v>25</v>
      </c>
      <c r="P34" s="18">
        <v>3</v>
      </c>
      <c r="Q34" s="18">
        <v>244</v>
      </c>
      <c r="R34" s="18">
        <v>2762</v>
      </c>
      <c r="S34" s="18" t="s">
        <v>25</v>
      </c>
      <c r="T34" s="18" t="s">
        <v>25</v>
      </c>
      <c r="U34" s="18" t="s">
        <v>25</v>
      </c>
      <c r="V34" s="18">
        <v>13</v>
      </c>
      <c r="W34" s="18">
        <v>828</v>
      </c>
      <c r="X34" s="18">
        <v>5276</v>
      </c>
      <c r="Y34" s="18" t="s">
        <v>25</v>
      </c>
      <c r="Z34" s="18" t="s">
        <v>25</v>
      </c>
      <c r="AA34" s="18" t="s">
        <v>25</v>
      </c>
      <c r="AB34" s="18" t="s">
        <v>25</v>
      </c>
      <c r="AC34" s="18" t="s">
        <v>25</v>
      </c>
      <c r="AD34" s="18" t="s">
        <v>25</v>
      </c>
      <c r="AE34" s="18" t="s">
        <v>25</v>
      </c>
      <c r="AF34" s="18" t="s">
        <v>25</v>
      </c>
      <c r="AG34" s="18" t="s">
        <v>25</v>
      </c>
    </row>
    <row r="35" spans="1:33" s="4" customFormat="1" ht="10.5">
      <c r="A35" s="9"/>
      <c r="B35" s="9">
        <v>5</v>
      </c>
      <c r="C35" s="10" t="s">
        <v>22</v>
      </c>
      <c r="D35" s="16">
        <v>11</v>
      </c>
      <c r="E35" s="16">
        <v>2118</v>
      </c>
      <c r="F35" s="16">
        <v>20420</v>
      </c>
      <c r="G35" s="16">
        <v>1</v>
      </c>
      <c r="H35" s="16">
        <v>150</v>
      </c>
      <c r="I35" s="16">
        <v>1269</v>
      </c>
      <c r="J35" s="16">
        <v>1</v>
      </c>
      <c r="K35" s="16">
        <v>188</v>
      </c>
      <c r="L35" s="16">
        <v>1454</v>
      </c>
      <c r="M35" s="16">
        <v>2</v>
      </c>
      <c r="N35" s="16">
        <v>694</v>
      </c>
      <c r="O35" s="16">
        <v>5974</v>
      </c>
      <c r="P35" s="18" t="s">
        <v>25</v>
      </c>
      <c r="Q35" s="18" t="s">
        <v>25</v>
      </c>
      <c r="R35" s="18" t="s">
        <v>25</v>
      </c>
      <c r="S35" s="18">
        <v>1</v>
      </c>
      <c r="T35" s="18">
        <v>314</v>
      </c>
      <c r="U35" s="18">
        <v>5024</v>
      </c>
      <c r="V35" s="18">
        <v>6</v>
      </c>
      <c r="W35" s="18">
        <v>772</v>
      </c>
      <c r="X35" s="18">
        <v>6699</v>
      </c>
      <c r="Y35" s="18" t="s">
        <v>25</v>
      </c>
      <c r="Z35" s="18" t="s">
        <v>25</v>
      </c>
      <c r="AA35" s="18" t="s">
        <v>25</v>
      </c>
      <c r="AB35" s="18" t="s">
        <v>25</v>
      </c>
      <c r="AC35" s="18" t="s">
        <v>25</v>
      </c>
      <c r="AD35" s="18" t="s">
        <v>25</v>
      </c>
      <c r="AE35" s="18" t="s">
        <v>25</v>
      </c>
      <c r="AF35" s="18" t="s">
        <v>25</v>
      </c>
      <c r="AG35" s="18" t="s">
        <v>25</v>
      </c>
    </row>
    <row r="36" spans="1:33" s="4" customFormat="1" ht="10.5" customHeight="1">
      <c r="A36" s="286" t="s">
        <v>3</v>
      </c>
      <c r="B36" s="286"/>
      <c r="C36" s="287"/>
      <c r="D36" s="16"/>
      <c r="E36" s="16"/>
      <c r="F36" s="16"/>
      <c r="G36" s="16"/>
      <c r="H36" s="16"/>
      <c r="I36" s="16"/>
      <c r="J36" s="16"/>
      <c r="K36" s="16"/>
      <c r="L36" s="16"/>
      <c r="M36" s="16"/>
      <c r="N36" s="16"/>
      <c r="O36" s="16"/>
      <c r="P36" s="18"/>
      <c r="Q36" s="18"/>
      <c r="R36" s="18"/>
      <c r="S36" s="18"/>
      <c r="T36" s="18"/>
      <c r="U36" s="18"/>
      <c r="V36" s="18"/>
      <c r="W36" s="18"/>
      <c r="X36" s="18"/>
      <c r="Y36" s="18"/>
      <c r="Z36" s="18"/>
      <c r="AA36" s="18"/>
      <c r="AB36" s="18"/>
      <c r="AC36" s="18"/>
      <c r="AD36" s="18"/>
      <c r="AE36" s="18"/>
      <c r="AF36" s="18"/>
      <c r="AG36" s="18"/>
    </row>
    <row r="37" spans="1:33" s="4" customFormat="1" ht="10.5">
      <c r="A37" s="9"/>
      <c r="B37" s="9">
        <v>1</v>
      </c>
      <c r="C37" s="10" t="s">
        <v>20</v>
      </c>
      <c r="D37" s="16">
        <v>22</v>
      </c>
      <c r="E37" s="16">
        <v>88</v>
      </c>
      <c r="F37" s="16">
        <v>307</v>
      </c>
      <c r="G37" s="16" t="s">
        <v>25</v>
      </c>
      <c r="H37" s="16" t="s">
        <v>25</v>
      </c>
      <c r="I37" s="16" t="s">
        <v>25</v>
      </c>
      <c r="J37" s="16" t="s">
        <v>25</v>
      </c>
      <c r="K37" s="16" t="s">
        <v>25</v>
      </c>
      <c r="L37" s="16" t="s">
        <v>25</v>
      </c>
      <c r="M37" s="16" t="s">
        <v>25</v>
      </c>
      <c r="N37" s="16" t="s">
        <v>25</v>
      </c>
      <c r="O37" s="16" t="s">
        <v>25</v>
      </c>
      <c r="P37" s="18" t="s">
        <v>25</v>
      </c>
      <c r="Q37" s="18" t="s">
        <v>25</v>
      </c>
      <c r="R37" s="18" t="s">
        <v>25</v>
      </c>
      <c r="S37" s="18" t="s">
        <v>25</v>
      </c>
      <c r="T37" s="18" t="s">
        <v>25</v>
      </c>
      <c r="U37" s="18" t="s">
        <v>25</v>
      </c>
      <c r="V37" s="18">
        <v>22</v>
      </c>
      <c r="W37" s="18">
        <v>88</v>
      </c>
      <c r="X37" s="18">
        <v>307</v>
      </c>
      <c r="Y37" s="18" t="s">
        <v>25</v>
      </c>
      <c r="Z37" s="18" t="s">
        <v>25</v>
      </c>
      <c r="AA37" s="18" t="s">
        <v>25</v>
      </c>
      <c r="AB37" s="18" t="s">
        <v>25</v>
      </c>
      <c r="AC37" s="18" t="s">
        <v>25</v>
      </c>
      <c r="AD37" s="18" t="s">
        <v>25</v>
      </c>
      <c r="AE37" s="18" t="s">
        <v>25</v>
      </c>
      <c r="AF37" s="18" t="s">
        <v>25</v>
      </c>
      <c r="AG37" s="18" t="s">
        <v>25</v>
      </c>
    </row>
    <row r="38" spans="1:33" s="4" customFormat="1" ht="10.5">
      <c r="A38" s="9"/>
      <c r="B38" s="9">
        <v>2</v>
      </c>
      <c r="C38" s="10" t="s">
        <v>23</v>
      </c>
      <c r="D38" s="16">
        <v>1</v>
      </c>
      <c r="E38" s="16">
        <v>17</v>
      </c>
      <c r="F38" s="16">
        <v>104</v>
      </c>
      <c r="G38" s="16" t="s">
        <v>25</v>
      </c>
      <c r="H38" s="16" t="s">
        <v>25</v>
      </c>
      <c r="I38" s="16" t="s">
        <v>25</v>
      </c>
      <c r="J38" s="16" t="s">
        <v>25</v>
      </c>
      <c r="K38" s="16" t="s">
        <v>25</v>
      </c>
      <c r="L38" s="16" t="s">
        <v>25</v>
      </c>
      <c r="M38" s="16" t="s">
        <v>25</v>
      </c>
      <c r="N38" s="16" t="s">
        <v>25</v>
      </c>
      <c r="O38" s="16" t="s">
        <v>25</v>
      </c>
      <c r="P38" s="18" t="s">
        <v>25</v>
      </c>
      <c r="Q38" s="18" t="s">
        <v>25</v>
      </c>
      <c r="R38" s="18" t="s">
        <v>25</v>
      </c>
      <c r="S38" s="18" t="s">
        <v>25</v>
      </c>
      <c r="T38" s="18" t="s">
        <v>25</v>
      </c>
      <c r="U38" s="18" t="s">
        <v>25</v>
      </c>
      <c r="V38" s="18">
        <v>1</v>
      </c>
      <c r="W38" s="18">
        <v>17</v>
      </c>
      <c r="X38" s="18">
        <v>104</v>
      </c>
      <c r="Y38" s="18" t="s">
        <v>25</v>
      </c>
      <c r="Z38" s="18" t="s">
        <v>25</v>
      </c>
      <c r="AA38" s="18" t="s">
        <v>25</v>
      </c>
      <c r="AB38" s="18" t="s">
        <v>25</v>
      </c>
      <c r="AC38" s="18" t="s">
        <v>25</v>
      </c>
      <c r="AD38" s="18" t="s">
        <v>25</v>
      </c>
      <c r="AE38" s="18" t="s">
        <v>25</v>
      </c>
      <c r="AF38" s="18" t="s">
        <v>25</v>
      </c>
      <c r="AG38" s="18" t="s">
        <v>25</v>
      </c>
    </row>
    <row r="39" spans="1:33" s="4" customFormat="1" ht="10.5" customHeight="1">
      <c r="A39" s="286" t="s">
        <v>4</v>
      </c>
      <c r="B39" s="286"/>
      <c r="C39" s="287"/>
      <c r="D39" s="16"/>
      <c r="E39" s="16"/>
      <c r="F39" s="16"/>
      <c r="G39" s="16"/>
      <c r="H39" s="16"/>
      <c r="I39" s="16"/>
      <c r="J39" s="16"/>
      <c r="K39" s="16"/>
      <c r="L39" s="16"/>
      <c r="M39" s="16"/>
      <c r="N39" s="16"/>
      <c r="O39" s="16"/>
      <c r="P39" s="18"/>
      <c r="Q39" s="18"/>
      <c r="R39" s="18"/>
      <c r="S39" s="18"/>
      <c r="T39" s="18"/>
      <c r="U39" s="18"/>
      <c r="V39" s="18"/>
      <c r="W39" s="18"/>
      <c r="X39" s="18"/>
      <c r="Y39" s="18"/>
      <c r="Z39" s="18"/>
      <c r="AA39" s="18"/>
      <c r="AB39" s="18"/>
      <c r="AC39" s="18"/>
      <c r="AD39" s="18"/>
      <c r="AE39" s="18"/>
      <c r="AF39" s="18"/>
      <c r="AG39" s="18"/>
    </row>
    <row r="40" spans="1:33" s="4" customFormat="1" ht="10.5">
      <c r="A40" s="9"/>
      <c r="B40" s="9">
        <v>1</v>
      </c>
      <c r="C40" s="10" t="s">
        <v>20</v>
      </c>
      <c r="D40" s="16">
        <v>63</v>
      </c>
      <c r="E40" s="16">
        <v>335</v>
      </c>
      <c r="F40" s="16">
        <v>563</v>
      </c>
      <c r="G40" s="16" t="s">
        <v>25</v>
      </c>
      <c r="H40" s="16" t="s">
        <v>25</v>
      </c>
      <c r="I40" s="16" t="s">
        <v>25</v>
      </c>
      <c r="J40" s="16">
        <v>1</v>
      </c>
      <c r="K40" s="16">
        <v>3</v>
      </c>
      <c r="L40" s="16">
        <v>11</v>
      </c>
      <c r="M40" s="16">
        <v>3</v>
      </c>
      <c r="N40" s="16">
        <v>18</v>
      </c>
      <c r="O40" s="16">
        <v>8</v>
      </c>
      <c r="P40" s="18">
        <v>1</v>
      </c>
      <c r="Q40" s="18">
        <v>3</v>
      </c>
      <c r="R40" s="18">
        <v>3</v>
      </c>
      <c r="S40" s="18" t="s">
        <v>25</v>
      </c>
      <c r="T40" s="18" t="s">
        <v>25</v>
      </c>
      <c r="U40" s="18" t="s">
        <v>25</v>
      </c>
      <c r="V40" s="18">
        <v>58</v>
      </c>
      <c r="W40" s="18">
        <v>311</v>
      </c>
      <c r="X40" s="18">
        <v>541</v>
      </c>
      <c r="Y40" s="18" t="s">
        <v>25</v>
      </c>
      <c r="Z40" s="18" t="s">
        <v>25</v>
      </c>
      <c r="AA40" s="18" t="s">
        <v>25</v>
      </c>
      <c r="AB40" s="18" t="s">
        <v>25</v>
      </c>
      <c r="AC40" s="18" t="s">
        <v>25</v>
      </c>
      <c r="AD40" s="18" t="s">
        <v>25</v>
      </c>
      <c r="AE40" s="18" t="s">
        <v>25</v>
      </c>
      <c r="AF40" s="18" t="s">
        <v>25</v>
      </c>
      <c r="AG40" s="18" t="s">
        <v>25</v>
      </c>
    </row>
    <row r="41" spans="1:33" s="4" customFormat="1" ht="10.5">
      <c r="A41" s="9"/>
      <c r="B41" s="9">
        <v>2</v>
      </c>
      <c r="C41" s="10" t="s">
        <v>65</v>
      </c>
      <c r="D41" s="16">
        <v>6</v>
      </c>
      <c r="E41" s="16">
        <v>110</v>
      </c>
      <c r="F41" s="16">
        <v>127</v>
      </c>
      <c r="G41" s="16" t="s">
        <v>25</v>
      </c>
      <c r="H41" s="16" t="s">
        <v>25</v>
      </c>
      <c r="I41" s="16" t="s">
        <v>25</v>
      </c>
      <c r="J41" s="16" t="s">
        <v>25</v>
      </c>
      <c r="K41" s="16" t="s">
        <v>25</v>
      </c>
      <c r="L41" s="16" t="s">
        <v>25</v>
      </c>
      <c r="M41" s="16" t="s">
        <v>25</v>
      </c>
      <c r="N41" s="16" t="s">
        <v>25</v>
      </c>
      <c r="O41" s="16" t="s">
        <v>25</v>
      </c>
      <c r="P41" s="18" t="s">
        <v>25</v>
      </c>
      <c r="Q41" s="18" t="s">
        <v>25</v>
      </c>
      <c r="R41" s="18" t="s">
        <v>25</v>
      </c>
      <c r="S41" s="18" t="s">
        <v>25</v>
      </c>
      <c r="T41" s="18" t="s">
        <v>25</v>
      </c>
      <c r="U41" s="18" t="s">
        <v>25</v>
      </c>
      <c r="V41" s="18">
        <v>6</v>
      </c>
      <c r="W41" s="18">
        <v>110</v>
      </c>
      <c r="X41" s="18">
        <v>127</v>
      </c>
      <c r="Y41" s="18" t="s">
        <v>25</v>
      </c>
      <c r="Z41" s="18" t="s">
        <v>25</v>
      </c>
      <c r="AA41" s="18" t="s">
        <v>25</v>
      </c>
      <c r="AB41" s="18" t="s">
        <v>25</v>
      </c>
      <c r="AC41" s="18" t="s">
        <v>25</v>
      </c>
      <c r="AD41" s="18" t="s">
        <v>25</v>
      </c>
      <c r="AE41" s="18" t="s">
        <v>25</v>
      </c>
      <c r="AF41" s="18" t="s">
        <v>25</v>
      </c>
      <c r="AG41" s="18" t="s">
        <v>25</v>
      </c>
    </row>
    <row r="42" spans="1:33" s="4" customFormat="1" ht="10.5">
      <c r="A42" s="9"/>
      <c r="B42" s="9">
        <v>3</v>
      </c>
      <c r="C42" s="10" t="s">
        <v>64</v>
      </c>
      <c r="D42" s="16">
        <v>1</v>
      </c>
      <c r="E42" s="16">
        <v>62</v>
      </c>
      <c r="F42" s="16">
        <v>124</v>
      </c>
      <c r="G42" s="16" t="s">
        <v>25</v>
      </c>
      <c r="H42" s="16" t="s">
        <v>25</v>
      </c>
      <c r="I42" s="16" t="s">
        <v>25</v>
      </c>
      <c r="J42" s="16" t="s">
        <v>25</v>
      </c>
      <c r="K42" s="16" t="s">
        <v>25</v>
      </c>
      <c r="L42" s="16" t="s">
        <v>25</v>
      </c>
      <c r="M42" s="16" t="s">
        <v>25</v>
      </c>
      <c r="N42" s="16" t="s">
        <v>25</v>
      </c>
      <c r="O42" s="16" t="s">
        <v>25</v>
      </c>
      <c r="P42" s="18" t="s">
        <v>25</v>
      </c>
      <c r="Q42" s="18" t="s">
        <v>25</v>
      </c>
      <c r="R42" s="18" t="s">
        <v>25</v>
      </c>
      <c r="S42" s="18" t="s">
        <v>25</v>
      </c>
      <c r="T42" s="18" t="s">
        <v>25</v>
      </c>
      <c r="U42" s="18" t="s">
        <v>25</v>
      </c>
      <c r="V42" s="18">
        <v>1</v>
      </c>
      <c r="W42" s="18">
        <v>62</v>
      </c>
      <c r="X42" s="18">
        <v>124</v>
      </c>
      <c r="Y42" s="18" t="s">
        <v>25</v>
      </c>
      <c r="Z42" s="18" t="s">
        <v>25</v>
      </c>
      <c r="AA42" s="18" t="s">
        <v>25</v>
      </c>
      <c r="AB42" s="18" t="s">
        <v>25</v>
      </c>
      <c r="AC42" s="18" t="s">
        <v>25</v>
      </c>
      <c r="AD42" s="18" t="s">
        <v>25</v>
      </c>
      <c r="AE42" s="18" t="s">
        <v>25</v>
      </c>
      <c r="AF42" s="18" t="s">
        <v>25</v>
      </c>
      <c r="AG42" s="18" t="s">
        <v>25</v>
      </c>
    </row>
    <row r="43" spans="1:33" s="4" customFormat="1" ht="6" customHeight="1">
      <c r="A43" s="8"/>
      <c r="B43" s="8"/>
      <c r="C43" s="11"/>
      <c r="D43" s="48"/>
      <c r="E43" s="48"/>
      <c r="F43" s="48"/>
      <c r="G43" s="17"/>
      <c r="H43" s="17"/>
      <c r="I43" s="17"/>
      <c r="J43" s="17"/>
      <c r="K43" s="17"/>
      <c r="L43" s="17"/>
      <c r="M43" s="17"/>
      <c r="N43" s="17"/>
      <c r="O43" s="17"/>
      <c r="P43" s="17"/>
      <c r="Q43" s="17"/>
      <c r="R43" s="17"/>
      <c r="S43" s="17"/>
      <c r="T43" s="17"/>
      <c r="U43" s="17"/>
      <c r="V43" s="48"/>
      <c r="W43" s="48"/>
      <c r="X43" s="48"/>
      <c r="Y43" s="17"/>
      <c r="Z43" s="17"/>
      <c r="AA43" s="17"/>
      <c r="AB43" s="17"/>
      <c r="AC43" s="17"/>
      <c r="AD43" s="17"/>
      <c r="AE43" s="17"/>
      <c r="AF43" s="17"/>
      <c r="AG43" s="17"/>
    </row>
    <row r="44" spans="1:33" s="4" customFormat="1" ht="10.5">
      <c r="A44" s="4" t="s">
        <v>63</v>
      </c>
    </row>
    <row r="45" spans="1:33" ht="10.5" customHeight="1">
      <c r="A45" s="4" t="s">
        <v>49</v>
      </c>
    </row>
    <row r="46" spans="1:33" ht="10.5" customHeight="1">
      <c r="A46" s="4" t="s">
        <v>62</v>
      </c>
    </row>
  </sheetData>
  <mergeCells count="23">
    <mergeCell ref="M9:O10"/>
    <mergeCell ref="D9:F10"/>
    <mergeCell ref="G9:I10"/>
    <mergeCell ref="Y9:AG9"/>
    <mergeCell ref="P9:R10"/>
    <mergeCell ref="S9:U10"/>
    <mergeCell ref="V9:X10"/>
    <mergeCell ref="Y10:AA10"/>
    <mergeCell ref="AB10:AD10"/>
    <mergeCell ref="AE10:AG10"/>
    <mergeCell ref="J9:L10"/>
    <mergeCell ref="A39:C39"/>
    <mergeCell ref="A16:C16"/>
    <mergeCell ref="A17:C17"/>
    <mergeCell ref="A24:C24"/>
    <mergeCell ref="A30:C30"/>
    <mergeCell ref="A36:C36"/>
    <mergeCell ref="A14:C14"/>
    <mergeCell ref="A15:C15"/>
    <mergeCell ref="A9:C9"/>
    <mergeCell ref="A10:C10"/>
    <mergeCell ref="A11:C11"/>
    <mergeCell ref="A13:C13"/>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41"/>
  <sheetViews>
    <sheetView workbookViewId="0"/>
  </sheetViews>
  <sheetFormatPr defaultRowHeight="10.5" customHeight="1"/>
  <cols>
    <col min="1" max="1" width="1.625" style="3" customWidth="1"/>
    <col min="2" max="2" width="2.625" style="3" customWidth="1"/>
    <col min="3" max="3" width="10.875" style="3" customWidth="1"/>
    <col min="4" max="4" width="6.125" style="3" customWidth="1"/>
    <col min="5" max="5" width="6.875" style="3" customWidth="1"/>
    <col min="6" max="6" width="7.8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5" width="2.5" style="3" customWidth="1"/>
    <col min="26"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4.125" style="3" customWidth="1"/>
    <col min="34" max="34" width="1.625" style="3" customWidth="1"/>
    <col min="35" max="35" width="2.625" style="3" customWidth="1"/>
    <col min="36" max="36" width="4.625" style="3" customWidth="1"/>
    <col min="37" max="16384" width="9" style="3"/>
  </cols>
  <sheetData>
    <row r="1" spans="1:36" s="45" customFormat="1" ht="15.75" customHeight="1">
      <c r="A1" s="47" t="s">
        <v>61</v>
      </c>
      <c r="B1" s="46"/>
      <c r="D1" s="47"/>
      <c r="E1" s="47"/>
    </row>
    <row r="2" spans="1:36" s="45" customFormat="1" ht="10.5" customHeight="1">
      <c r="A2" s="47"/>
      <c r="B2" s="46"/>
    </row>
    <row r="3" spans="1:36" ht="13.5" customHeight="1">
      <c r="A3" s="23" t="s">
        <v>60</v>
      </c>
      <c r="L3" s="24"/>
      <c r="M3" s="24"/>
      <c r="N3" s="24"/>
      <c r="O3" s="24"/>
      <c r="P3" s="24"/>
      <c r="Q3" s="24"/>
      <c r="R3" s="24"/>
      <c r="S3" s="24"/>
      <c r="T3" s="24"/>
    </row>
    <row r="4" spans="1:36" ht="10.5" customHeight="1">
      <c r="A4" s="2"/>
    </row>
    <row r="5" spans="1:36" s="4" customFormat="1" ht="10.5" customHeight="1">
      <c r="A5" s="4" t="s">
        <v>16</v>
      </c>
      <c r="AD5" s="1"/>
    </row>
    <row r="6" spans="1:36" s="4" customFormat="1" ht="10.5" customHeight="1">
      <c r="AD6" s="1"/>
    </row>
    <row r="7" spans="1:36" s="4" customFormat="1" ht="10.5" customHeight="1">
      <c r="A7" s="7" t="s">
        <v>17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318" t="s">
        <v>13</v>
      </c>
      <c r="AH7" s="318"/>
      <c r="AI7" s="318"/>
      <c r="AJ7" s="318"/>
    </row>
    <row r="8" spans="1:36" s="4" customFormat="1" ht="10.5" customHeight="1">
      <c r="A8" s="329" t="s">
        <v>59</v>
      </c>
      <c r="B8" s="329"/>
      <c r="C8" s="330"/>
      <c r="D8" s="328" t="s">
        <v>5</v>
      </c>
      <c r="E8" s="328"/>
      <c r="F8" s="328"/>
      <c r="G8" s="328" t="s">
        <v>18</v>
      </c>
      <c r="H8" s="328"/>
      <c r="I8" s="328"/>
      <c r="J8" s="328" t="s">
        <v>19</v>
      </c>
      <c r="K8" s="328"/>
      <c r="L8" s="328"/>
      <c r="M8" s="334" t="s">
        <v>6</v>
      </c>
      <c r="N8" s="326"/>
      <c r="O8" s="335"/>
      <c r="P8" s="326" t="s">
        <v>7</v>
      </c>
      <c r="Q8" s="326"/>
      <c r="R8" s="326"/>
      <c r="S8" s="328" t="s">
        <v>8</v>
      </c>
      <c r="T8" s="328"/>
      <c r="U8" s="328"/>
      <c r="V8" s="328" t="s">
        <v>9</v>
      </c>
      <c r="W8" s="328"/>
      <c r="X8" s="328"/>
      <c r="Y8" s="323" t="s">
        <v>10</v>
      </c>
      <c r="Z8" s="324"/>
      <c r="AA8" s="324"/>
      <c r="AB8" s="324"/>
      <c r="AC8" s="324"/>
      <c r="AD8" s="324"/>
      <c r="AE8" s="324"/>
      <c r="AF8" s="324"/>
      <c r="AG8" s="325"/>
      <c r="AH8" s="340" t="s">
        <v>59</v>
      </c>
      <c r="AI8" s="341"/>
      <c r="AJ8" s="342"/>
    </row>
    <row r="9" spans="1:36" s="4" customFormat="1" ht="10.5" customHeight="1">
      <c r="A9" s="331"/>
      <c r="B9" s="331"/>
      <c r="C9" s="306"/>
      <c r="D9" s="328"/>
      <c r="E9" s="328"/>
      <c r="F9" s="328"/>
      <c r="G9" s="328"/>
      <c r="H9" s="328"/>
      <c r="I9" s="328"/>
      <c r="J9" s="328"/>
      <c r="K9" s="328"/>
      <c r="L9" s="328"/>
      <c r="M9" s="336"/>
      <c r="N9" s="327"/>
      <c r="O9" s="337"/>
      <c r="P9" s="327"/>
      <c r="Q9" s="327"/>
      <c r="R9" s="327"/>
      <c r="S9" s="328"/>
      <c r="T9" s="328"/>
      <c r="U9" s="328"/>
      <c r="V9" s="328"/>
      <c r="W9" s="328"/>
      <c r="X9" s="328"/>
      <c r="Y9" s="307" t="s">
        <v>7</v>
      </c>
      <c r="Z9" s="307"/>
      <c r="AA9" s="307"/>
      <c r="AB9" s="307" t="s">
        <v>14</v>
      </c>
      <c r="AC9" s="307"/>
      <c r="AD9" s="307"/>
      <c r="AE9" s="311" t="s">
        <v>15</v>
      </c>
      <c r="AF9" s="311"/>
      <c r="AG9" s="311"/>
      <c r="AH9" s="343"/>
      <c r="AI9" s="344"/>
      <c r="AJ9" s="345"/>
    </row>
    <row r="10" spans="1:36" s="4" customFormat="1" ht="10.5" customHeight="1">
      <c r="A10" s="332"/>
      <c r="B10" s="332"/>
      <c r="C10" s="333"/>
      <c r="D10" s="25" t="s">
        <v>0</v>
      </c>
      <c r="E10" s="25" t="s">
        <v>11</v>
      </c>
      <c r="F10" s="25" t="s">
        <v>12</v>
      </c>
      <c r="G10" s="25" t="s">
        <v>0</v>
      </c>
      <c r="H10" s="25" t="s">
        <v>11</v>
      </c>
      <c r="I10" s="25" t="s">
        <v>12</v>
      </c>
      <c r="J10" s="25" t="s">
        <v>0</v>
      </c>
      <c r="K10" s="25" t="s">
        <v>11</v>
      </c>
      <c r="L10" s="25" t="s">
        <v>12</v>
      </c>
      <c r="M10" s="25" t="s">
        <v>0</v>
      </c>
      <c r="N10" s="25" t="s">
        <v>11</v>
      </c>
      <c r="O10" s="25" t="s">
        <v>12</v>
      </c>
      <c r="P10" s="27" t="s">
        <v>0</v>
      </c>
      <c r="Q10" s="25" t="s">
        <v>11</v>
      </c>
      <c r="R10" s="26" t="s">
        <v>12</v>
      </c>
      <c r="S10" s="25" t="s">
        <v>0</v>
      </c>
      <c r="T10" s="25" t="s">
        <v>11</v>
      </c>
      <c r="U10" s="25" t="s">
        <v>12</v>
      </c>
      <c r="V10" s="25" t="s">
        <v>0</v>
      </c>
      <c r="W10" s="25" t="s">
        <v>11</v>
      </c>
      <c r="X10" s="25" t="s">
        <v>12</v>
      </c>
      <c r="Y10" s="15" t="s">
        <v>0</v>
      </c>
      <c r="Z10" s="15" t="s">
        <v>11</v>
      </c>
      <c r="AA10" s="15" t="s">
        <v>12</v>
      </c>
      <c r="AB10" s="15" t="s">
        <v>0</v>
      </c>
      <c r="AC10" s="15" t="s">
        <v>11</v>
      </c>
      <c r="AD10" s="15" t="s">
        <v>12</v>
      </c>
      <c r="AE10" s="15" t="s">
        <v>0</v>
      </c>
      <c r="AF10" s="15" t="s">
        <v>11</v>
      </c>
      <c r="AG10" s="15" t="s">
        <v>12</v>
      </c>
      <c r="AH10" s="346"/>
      <c r="AI10" s="347"/>
      <c r="AJ10" s="348"/>
    </row>
    <row r="11" spans="1:36" s="4" customFormat="1" ht="10.5" customHeight="1">
      <c r="A11" s="305" t="s">
        <v>58</v>
      </c>
      <c r="B11" s="305"/>
      <c r="C11" s="306"/>
      <c r="D11" s="16">
        <v>2365</v>
      </c>
      <c r="E11" s="16">
        <v>29674</v>
      </c>
      <c r="F11" s="16">
        <v>298952</v>
      </c>
      <c r="G11" s="16">
        <v>67</v>
      </c>
      <c r="H11" s="16">
        <v>3156</v>
      </c>
      <c r="I11" s="16">
        <v>61498</v>
      </c>
      <c r="J11" s="16">
        <v>75</v>
      </c>
      <c r="K11" s="16">
        <v>1477</v>
      </c>
      <c r="L11" s="16">
        <v>14863</v>
      </c>
      <c r="M11" s="16">
        <v>161</v>
      </c>
      <c r="N11" s="16">
        <v>3644</v>
      </c>
      <c r="O11" s="16">
        <v>39940</v>
      </c>
      <c r="P11" s="18">
        <v>256</v>
      </c>
      <c r="Q11" s="18">
        <v>4857</v>
      </c>
      <c r="R11" s="18">
        <v>54095</v>
      </c>
      <c r="S11" s="18">
        <v>35</v>
      </c>
      <c r="T11" s="18">
        <v>1247</v>
      </c>
      <c r="U11" s="18">
        <v>21940</v>
      </c>
      <c r="V11" s="28">
        <v>1742</v>
      </c>
      <c r="W11" s="28">
        <v>14776</v>
      </c>
      <c r="X11" s="28">
        <v>103532</v>
      </c>
      <c r="Y11" s="28">
        <v>1</v>
      </c>
      <c r="Z11" s="28">
        <v>4</v>
      </c>
      <c r="AA11" s="28">
        <v>14</v>
      </c>
      <c r="AB11" s="28">
        <v>23</v>
      </c>
      <c r="AC11" s="28">
        <v>492</v>
      </c>
      <c r="AD11" s="28">
        <v>3013</v>
      </c>
      <c r="AE11" s="28">
        <v>5</v>
      </c>
      <c r="AF11" s="28">
        <v>21</v>
      </c>
      <c r="AG11" s="29">
        <v>57</v>
      </c>
      <c r="AH11" s="319" t="s">
        <v>58</v>
      </c>
      <c r="AI11" s="305"/>
      <c r="AJ11" s="305"/>
    </row>
    <row r="12" spans="1:36" s="4" customFormat="1" ht="10.5" customHeight="1">
      <c r="A12" s="288" t="s">
        <v>57</v>
      </c>
      <c r="B12" s="288"/>
      <c r="C12" s="296"/>
      <c r="D12" s="16">
        <v>2371</v>
      </c>
      <c r="E12" s="16">
        <v>29707</v>
      </c>
      <c r="F12" s="16">
        <v>299210</v>
      </c>
      <c r="G12" s="16">
        <v>67</v>
      </c>
      <c r="H12" s="16">
        <v>3156</v>
      </c>
      <c r="I12" s="16">
        <v>61498</v>
      </c>
      <c r="J12" s="16">
        <v>75</v>
      </c>
      <c r="K12" s="16">
        <v>1477</v>
      </c>
      <c r="L12" s="16">
        <v>14863</v>
      </c>
      <c r="M12" s="16">
        <v>161</v>
      </c>
      <c r="N12" s="16">
        <v>3642</v>
      </c>
      <c r="O12" s="16">
        <v>39941</v>
      </c>
      <c r="P12" s="18">
        <v>256</v>
      </c>
      <c r="Q12" s="18">
        <v>4858</v>
      </c>
      <c r="R12" s="18">
        <v>54094</v>
      </c>
      <c r="S12" s="18">
        <v>35</v>
      </c>
      <c r="T12" s="18">
        <v>1247</v>
      </c>
      <c r="U12" s="18">
        <v>21940</v>
      </c>
      <c r="V12" s="28">
        <v>1746</v>
      </c>
      <c r="W12" s="28">
        <v>14793</v>
      </c>
      <c r="X12" s="28">
        <v>103736</v>
      </c>
      <c r="Y12" s="28">
        <v>2</v>
      </c>
      <c r="Z12" s="28">
        <v>14</v>
      </c>
      <c r="AA12" s="28">
        <v>43</v>
      </c>
      <c r="AB12" s="28">
        <v>24</v>
      </c>
      <c r="AC12" s="28">
        <v>499</v>
      </c>
      <c r="AD12" s="28">
        <v>3038</v>
      </c>
      <c r="AE12" s="28">
        <v>5</v>
      </c>
      <c r="AF12" s="28">
        <v>21</v>
      </c>
      <c r="AG12" s="29">
        <v>57</v>
      </c>
      <c r="AH12" s="320" t="s">
        <v>57</v>
      </c>
      <c r="AI12" s="288"/>
      <c r="AJ12" s="288"/>
    </row>
    <row r="13" spans="1:36" s="4" customFormat="1" ht="10.5" customHeight="1">
      <c r="A13" s="288" t="s">
        <v>56</v>
      </c>
      <c r="B13" s="288"/>
      <c r="C13" s="296"/>
      <c r="D13" s="16">
        <v>2384</v>
      </c>
      <c r="E13" s="16">
        <v>29823</v>
      </c>
      <c r="F13" s="16">
        <v>302619</v>
      </c>
      <c r="G13" s="16">
        <v>67</v>
      </c>
      <c r="H13" s="16">
        <v>3156</v>
      </c>
      <c r="I13" s="16">
        <v>61498</v>
      </c>
      <c r="J13" s="16">
        <v>75</v>
      </c>
      <c r="K13" s="16">
        <v>1477</v>
      </c>
      <c r="L13" s="16">
        <v>14863</v>
      </c>
      <c r="M13" s="16">
        <v>161</v>
      </c>
      <c r="N13" s="16">
        <v>3642</v>
      </c>
      <c r="O13" s="16">
        <v>39941</v>
      </c>
      <c r="P13" s="18">
        <v>256</v>
      </c>
      <c r="Q13" s="18">
        <v>4858</v>
      </c>
      <c r="R13" s="18">
        <v>54094</v>
      </c>
      <c r="S13" s="18">
        <v>35</v>
      </c>
      <c r="T13" s="18">
        <v>1247</v>
      </c>
      <c r="U13" s="18">
        <v>21940</v>
      </c>
      <c r="V13" s="28">
        <v>1755</v>
      </c>
      <c r="W13" s="28">
        <v>14842</v>
      </c>
      <c r="X13" s="28">
        <v>106957</v>
      </c>
      <c r="Y13" s="28">
        <v>5</v>
      </c>
      <c r="Z13" s="28">
        <v>72</v>
      </c>
      <c r="AA13" s="28">
        <v>215</v>
      </c>
      <c r="AB13" s="28">
        <v>24</v>
      </c>
      <c r="AC13" s="28">
        <v>499</v>
      </c>
      <c r="AD13" s="28">
        <v>3038</v>
      </c>
      <c r="AE13" s="28">
        <v>6</v>
      </c>
      <c r="AF13" s="28">
        <v>30</v>
      </c>
      <c r="AG13" s="29">
        <v>73</v>
      </c>
      <c r="AH13" s="320" t="s">
        <v>40</v>
      </c>
      <c r="AI13" s="288"/>
      <c r="AJ13" s="288"/>
    </row>
    <row r="14" spans="1:36" s="4" customFormat="1" ht="10.5" customHeight="1">
      <c r="A14" s="288" t="s">
        <v>55</v>
      </c>
      <c r="B14" s="288"/>
      <c r="C14" s="296"/>
      <c r="D14" s="16">
        <v>2395</v>
      </c>
      <c r="E14" s="16">
        <v>31253</v>
      </c>
      <c r="F14" s="16">
        <v>328651</v>
      </c>
      <c r="G14" s="16">
        <v>69</v>
      </c>
      <c r="H14" s="16">
        <v>4261</v>
      </c>
      <c r="I14" s="16">
        <v>81388</v>
      </c>
      <c r="J14" s="16">
        <v>75</v>
      </c>
      <c r="K14" s="16">
        <v>1477</v>
      </c>
      <c r="L14" s="16">
        <v>14863</v>
      </c>
      <c r="M14" s="16">
        <v>170</v>
      </c>
      <c r="N14" s="16">
        <v>4005</v>
      </c>
      <c r="O14" s="16">
        <v>43770</v>
      </c>
      <c r="P14" s="18">
        <v>256</v>
      </c>
      <c r="Q14" s="18">
        <v>4859</v>
      </c>
      <c r="R14" s="18">
        <v>54095</v>
      </c>
      <c r="S14" s="18">
        <v>35</v>
      </c>
      <c r="T14" s="18">
        <v>1247</v>
      </c>
      <c r="U14" s="18">
        <v>21962</v>
      </c>
      <c r="V14" s="28">
        <v>1755</v>
      </c>
      <c r="W14" s="28">
        <v>14804</v>
      </c>
      <c r="X14" s="28">
        <v>109247</v>
      </c>
      <c r="Y14" s="28">
        <v>5</v>
      </c>
      <c r="Z14" s="28">
        <v>72</v>
      </c>
      <c r="AA14" s="28">
        <v>215</v>
      </c>
      <c r="AB14" s="28">
        <v>24</v>
      </c>
      <c r="AC14" s="28">
        <v>498</v>
      </c>
      <c r="AD14" s="28">
        <v>3037</v>
      </c>
      <c r="AE14" s="28">
        <v>6</v>
      </c>
      <c r="AF14" s="28">
        <v>30</v>
      </c>
      <c r="AG14" s="29">
        <v>74</v>
      </c>
      <c r="AH14" s="320" t="s">
        <v>54</v>
      </c>
      <c r="AI14" s="288"/>
      <c r="AJ14" s="288"/>
    </row>
    <row r="15" spans="1:36" s="6" customFormat="1" ht="10.5" customHeight="1">
      <c r="A15" s="291" t="s">
        <v>53</v>
      </c>
      <c r="B15" s="291"/>
      <c r="C15" s="292"/>
      <c r="D15" s="21">
        <v>2396</v>
      </c>
      <c r="E15" s="21">
        <v>31512</v>
      </c>
      <c r="F15" s="21">
        <v>331099</v>
      </c>
      <c r="G15" s="21">
        <v>70</v>
      </c>
      <c r="H15" s="21">
        <v>4518</v>
      </c>
      <c r="I15" s="21">
        <v>83701</v>
      </c>
      <c r="J15" s="21">
        <v>75</v>
      </c>
      <c r="K15" s="21">
        <v>1477</v>
      </c>
      <c r="L15" s="21">
        <v>14863</v>
      </c>
      <c r="M15" s="21">
        <v>170</v>
      </c>
      <c r="N15" s="21">
        <v>4005</v>
      </c>
      <c r="O15" s="21">
        <v>43770</v>
      </c>
      <c r="P15" s="22">
        <v>256</v>
      </c>
      <c r="Q15" s="22">
        <v>4859</v>
      </c>
      <c r="R15" s="22">
        <v>54121</v>
      </c>
      <c r="S15" s="22">
        <v>35</v>
      </c>
      <c r="T15" s="22">
        <v>1247</v>
      </c>
      <c r="U15" s="22">
        <v>21962</v>
      </c>
      <c r="V15" s="30">
        <v>1755</v>
      </c>
      <c r="W15" s="30">
        <v>14806</v>
      </c>
      <c r="X15" s="30">
        <v>109355</v>
      </c>
      <c r="Y15" s="30">
        <v>5</v>
      </c>
      <c r="Z15" s="30">
        <v>72</v>
      </c>
      <c r="AA15" s="30">
        <v>215</v>
      </c>
      <c r="AB15" s="30">
        <v>24</v>
      </c>
      <c r="AC15" s="30">
        <v>498</v>
      </c>
      <c r="AD15" s="30">
        <v>3038</v>
      </c>
      <c r="AE15" s="30">
        <v>6</v>
      </c>
      <c r="AF15" s="30">
        <v>30</v>
      </c>
      <c r="AG15" s="31">
        <v>74</v>
      </c>
      <c r="AH15" s="312" t="s">
        <v>52</v>
      </c>
      <c r="AI15" s="291"/>
      <c r="AJ15" s="291"/>
    </row>
    <row r="16" spans="1:36" s="5" customFormat="1" ht="10.5" customHeight="1">
      <c r="A16" s="12"/>
      <c r="B16" s="12"/>
      <c r="C16" s="13"/>
      <c r="D16" s="16"/>
      <c r="E16" s="16"/>
      <c r="F16" s="16"/>
      <c r="G16" s="16"/>
      <c r="H16" s="16"/>
      <c r="I16" s="16"/>
      <c r="J16" s="16"/>
      <c r="K16" s="16"/>
      <c r="L16" s="16"/>
      <c r="M16" s="16"/>
      <c r="N16" s="16"/>
      <c r="O16" s="16"/>
      <c r="P16" s="18"/>
      <c r="Q16" s="18"/>
      <c r="R16" s="18"/>
      <c r="S16" s="18"/>
      <c r="T16" s="18"/>
      <c r="U16" s="18"/>
      <c r="V16" s="28"/>
      <c r="W16" s="28"/>
      <c r="X16" s="28"/>
      <c r="Y16" s="28"/>
      <c r="Z16" s="28"/>
      <c r="AA16" s="28"/>
      <c r="AB16" s="28"/>
      <c r="AC16" s="28"/>
      <c r="AD16" s="28"/>
      <c r="AE16" s="28"/>
      <c r="AF16" s="28"/>
      <c r="AG16" s="29"/>
      <c r="AH16" s="19"/>
      <c r="AI16" s="20"/>
      <c r="AJ16" s="20"/>
    </row>
    <row r="17" spans="1:36" s="4" customFormat="1" ht="10.5" customHeight="1">
      <c r="A17" s="14"/>
      <c r="B17" s="9">
        <v>1</v>
      </c>
      <c r="C17" s="10" t="s">
        <v>20</v>
      </c>
      <c r="D17" s="16">
        <v>2000</v>
      </c>
      <c r="E17" s="16">
        <v>10764</v>
      </c>
      <c r="F17" s="16">
        <v>77719</v>
      </c>
      <c r="G17" s="16">
        <v>49</v>
      </c>
      <c r="H17" s="16">
        <v>270</v>
      </c>
      <c r="I17" s="16">
        <v>6583</v>
      </c>
      <c r="J17" s="16">
        <v>49</v>
      </c>
      <c r="K17" s="16">
        <v>300</v>
      </c>
      <c r="L17" s="16">
        <v>2050</v>
      </c>
      <c r="M17" s="16">
        <v>121</v>
      </c>
      <c r="N17" s="16">
        <v>719</v>
      </c>
      <c r="O17" s="16">
        <v>6359</v>
      </c>
      <c r="P17" s="18">
        <v>201</v>
      </c>
      <c r="Q17" s="18">
        <v>1161</v>
      </c>
      <c r="R17" s="18">
        <v>9929</v>
      </c>
      <c r="S17" s="18">
        <v>26</v>
      </c>
      <c r="T17" s="18">
        <v>169</v>
      </c>
      <c r="U17" s="18">
        <v>4393</v>
      </c>
      <c r="V17" s="28">
        <v>1530</v>
      </c>
      <c r="W17" s="28">
        <v>8001</v>
      </c>
      <c r="X17" s="28">
        <v>47827</v>
      </c>
      <c r="Y17" s="28">
        <v>4</v>
      </c>
      <c r="Z17" s="28">
        <v>29</v>
      </c>
      <c r="AA17" s="28">
        <v>86</v>
      </c>
      <c r="AB17" s="28">
        <v>14</v>
      </c>
      <c r="AC17" s="28">
        <v>85</v>
      </c>
      <c r="AD17" s="28">
        <v>418</v>
      </c>
      <c r="AE17" s="28">
        <v>6</v>
      </c>
      <c r="AF17" s="28">
        <v>30</v>
      </c>
      <c r="AG17" s="29">
        <v>74</v>
      </c>
      <c r="AH17" s="313">
        <v>1</v>
      </c>
      <c r="AI17" s="314"/>
      <c r="AJ17" s="314"/>
    </row>
    <row r="18" spans="1:36" s="4" customFormat="1" ht="10.5" customHeight="1">
      <c r="A18" s="14"/>
      <c r="B18" s="9">
        <v>2</v>
      </c>
      <c r="C18" s="10" t="s">
        <v>21</v>
      </c>
      <c r="D18" s="16">
        <v>234</v>
      </c>
      <c r="E18" s="16">
        <v>4527</v>
      </c>
      <c r="F18" s="16">
        <v>34539</v>
      </c>
      <c r="G18" s="16">
        <v>4</v>
      </c>
      <c r="H18" s="16">
        <v>82</v>
      </c>
      <c r="I18" s="16">
        <v>1767</v>
      </c>
      <c r="J18" s="16">
        <v>14</v>
      </c>
      <c r="K18" s="16">
        <v>315</v>
      </c>
      <c r="L18" s="16">
        <v>2436</v>
      </c>
      <c r="M18" s="16">
        <v>24</v>
      </c>
      <c r="N18" s="16">
        <v>540</v>
      </c>
      <c r="O18" s="16">
        <v>4927</v>
      </c>
      <c r="P18" s="18">
        <v>28</v>
      </c>
      <c r="Q18" s="18">
        <v>548</v>
      </c>
      <c r="R18" s="18">
        <v>5370</v>
      </c>
      <c r="S18" s="18">
        <v>4</v>
      </c>
      <c r="T18" s="18">
        <v>74</v>
      </c>
      <c r="U18" s="18">
        <v>840</v>
      </c>
      <c r="V18" s="28">
        <v>153</v>
      </c>
      <c r="W18" s="28">
        <v>2793</v>
      </c>
      <c r="X18" s="28">
        <v>18006</v>
      </c>
      <c r="Y18" s="28" t="s">
        <v>25</v>
      </c>
      <c r="Z18" s="28" t="s">
        <v>25</v>
      </c>
      <c r="AA18" s="28" t="s">
        <v>25</v>
      </c>
      <c r="AB18" s="28">
        <v>7</v>
      </c>
      <c r="AC18" s="28">
        <v>175</v>
      </c>
      <c r="AD18" s="28">
        <v>1193</v>
      </c>
      <c r="AE18" s="28" t="s">
        <v>25</v>
      </c>
      <c r="AF18" s="28" t="s">
        <v>25</v>
      </c>
      <c r="AG18" s="29" t="s">
        <v>25</v>
      </c>
      <c r="AH18" s="313">
        <v>2</v>
      </c>
      <c r="AI18" s="314"/>
      <c r="AJ18" s="314"/>
    </row>
    <row r="19" spans="1:36" s="4" customFormat="1" ht="10.5" customHeight="1">
      <c r="A19" s="14"/>
      <c r="B19" s="9">
        <v>3</v>
      </c>
      <c r="C19" s="10" t="s">
        <v>51</v>
      </c>
      <c r="D19" s="16">
        <v>78</v>
      </c>
      <c r="E19" s="16">
        <v>2912</v>
      </c>
      <c r="F19" s="16">
        <v>29768</v>
      </c>
      <c r="G19" s="16">
        <v>2</v>
      </c>
      <c r="H19" s="16">
        <v>70</v>
      </c>
      <c r="I19" s="16">
        <v>1899</v>
      </c>
      <c r="J19" s="16">
        <v>5</v>
      </c>
      <c r="K19" s="16">
        <v>187</v>
      </c>
      <c r="L19" s="16">
        <v>1816</v>
      </c>
      <c r="M19" s="16">
        <v>12</v>
      </c>
      <c r="N19" s="16">
        <v>452</v>
      </c>
      <c r="O19" s="16">
        <v>4557</v>
      </c>
      <c r="P19" s="18">
        <v>13</v>
      </c>
      <c r="Q19" s="18">
        <v>505</v>
      </c>
      <c r="R19" s="18">
        <v>6316</v>
      </c>
      <c r="S19" s="18" t="s">
        <v>25</v>
      </c>
      <c r="T19" s="18" t="s">
        <v>25</v>
      </c>
      <c r="U19" s="18" t="s">
        <v>25</v>
      </c>
      <c r="V19" s="28">
        <v>44</v>
      </c>
      <c r="W19" s="28">
        <v>1625</v>
      </c>
      <c r="X19" s="28">
        <v>14932</v>
      </c>
      <c r="Y19" s="28">
        <v>1</v>
      </c>
      <c r="Z19" s="28">
        <v>43</v>
      </c>
      <c r="AA19" s="28">
        <v>129</v>
      </c>
      <c r="AB19" s="28">
        <v>1</v>
      </c>
      <c r="AC19" s="28">
        <v>30</v>
      </c>
      <c r="AD19" s="28">
        <v>119</v>
      </c>
      <c r="AE19" s="28" t="s">
        <v>25</v>
      </c>
      <c r="AF19" s="28" t="s">
        <v>25</v>
      </c>
      <c r="AG19" s="29" t="s">
        <v>25</v>
      </c>
      <c r="AH19" s="313">
        <v>3</v>
      </c>
      <c r="AI19" s="314"/>
      <c r="AJ19" s="314"/>
    </row>
    <row r="20" spans="1:36" s="4" customFormat="1" ht="10.5" customHeight="1">
      <c r="A20" s="14"/>
      <c r="B20" s="9">
        <v>4</v>
      </c>
      <c r="C20" s="10" t="s">
        <v>50</v>
      </c>
      <c r="D20" s="16">
        <v>44</v>
      </c>
      <c r="E20" s="16">
        <v>3077</v>
      </c>
      <c r="F20" s="16">
        <v>41683</v>
      </c>
      <c r="G20" s="16">
        <v>2</v>
      </c>
      <c r="H20" s="16">
        <v>152</v>
      </c>
      <c r="I20" s="16">
        <v>4477</v>
      </c>
      <c r="J20" s="16">
        <v>5</v>
      </c>
      <c r="K20" s="16">
        <v>337</v>
      </c>
      <c r="L20" s="16">
        <v>5382</v>
      </c>
      <c r="M20" s="16">
        <v>7</v>
      </c>
      <c r="N20" s="16">
        <v>452</v>
      </c>
      <c r="O20" s="16">
        <v>6713</v>
      </c>
      <c r="P20" s="16">
        <v>5</v>
      </c>
      <c r="Q20" s="16">
        <v>385</v>
      </c>
      <c r="R20" s="16">
        <v>4096</v>
      </c>
      <c r="S20" s="16">
        <v>3</v>
      </c>
      <c r="T20" s="16">
        <v>214</v>
      </c>
      <c r="U20" s="16">
        <v>4094</v>
      </c>
      <c r="V20" s="32">
        <v>21</v>
      </c>
      <c r="W20" s="32">
        <v>1475</v>
      </c>
      <c r="X20" s="32">
        <v>16525</v>
      </c>
      <c r="Y20" s="32" t="s">
        <v>25</v>
      </c>
      <c r="Z20" s="32" t="s">
        <v>25</v>
      </c>
      <c r="AA20" s="32" t="s">
        <v>25</v>
      </c>
      <c r="AB20" s="32">
        <v>1</v>
      </c>
      <c r="AC20" s="32">
        <v>62</v>
      </c>
      <c r="AD20" s="32">
        <v>396</v>
      </c>
      <c r="AE20" s="32" t="s">
        <v>25</v>
      </c>
      <c r="AF20" s="32" t="s">
        <v>25</v>
      </c>
      <c r="AG20" s="32" t="s">
        <v>25</v>
      </c>
      <c r="AH20" s="313">
        <v>4</v>
      </c>
      <c r="AI20" s="314"/>
      <c r="AJ20" s="314"/>
    </row>
    <row r="21" spans="1:36" s="4" customFormat="1" ht="10.5" customHeight="1">
      <c r="A21" s="14"/>
      <c r="B21" s="9">
        <v>5</v>
      </c>
      <c r="C21" s="10" t="s">
        <v>22</v>
      </c>
      <c r="D21" s="16">
        <v>40</v>
      </c>
      <c r="E21" s="16">
        <v>10232</v>
      </c>
      <c r="F21" s="16">
        <v>147390</v>
      </c>
      <c r="G21" s="16">
        <v>13</v>
      </c>
      <c r="H21" s="16">
        <v>3944</v>
      </c>
      <c r="I21" s="16">
        <v>68975</v>
      </c>
      <c r="J21" s="16">
        <v>2</v>
      </c>
      <c r="K21" s="16">
        <v>338</v>
      </c>
      <c r="L21" s="16">
        <v>3179</v>
      </c>
      <c r="M21" s="16">
        <v>6</v>
      </c>
      <c r="N21" s="16">
        <v>1842</v>
      </c>
      <c r="O21" s="16">
        <v>21214</v>
      </c>
      <c r="P21" s="18">
        <v>9</v>
      </c>
      <c r="Q21" s="18">
        <v>2260</v>
      </c>
      <c r="R21" s="18">
        <v>28410</v>
      </c>
      <c r="S21" s="18">
        <v>2</v>
      </c>
      <c r="T21" s="18">
        <v>790</v>
      </c>
      <c r="U21" s="18">
        <v>12635</v>
      </c>
      <c r="V21" s="28">
        <v>7</v>
      </c>
      <c r="W21" s="28">
        <v>912</v>
      </c>
      <c r="X21" s="28">
        <v>12065</v>
      </c>
      <c r="Y21" s="28" t="s">
        <v>25</v>
      </c>
      <c r="Z21" s="28" t="s">
        <v>25</v>
      </c>
      <c r="AA21" s="28" t="s">
        <v>25</v>
      </c>
      <c r="AB21" s="28">
        <v>1</v>
      </c>
      <c r="AC21" s="28">
        <v>146</v>
      </c>
      <c r="AD21" s="28">
        <v>912</v>
      </c>
      <c r="AE21" s="28" t="s">
        <v>25</v>
      </c>
      <c r="AF21" s="28" t="s">
        <v>25</v>
      </c>
      <c r="AG21" s="29" t="s">
        <v>25</v>
      </c>
      <c r="AH21" s="313">
        <v>5</v>
      </c>
      <c r="AI21" s="314"/>
      <c r="AJ21" s="314"/>
    </row>
    <row r="22" spans="1:36" s="4" customFormat="1" ht="10.5" customHeight="1">
      <c r="A22" s="286" t="s">
        <v>1</v>
      </c>
      <c r="B22" s="286"/>
      <c r="C22" s="287"/>
      <c r="D22" s="16"/>
      <c r="E22" s="16"/>
      <c r="F22" s="16"/>
      <c r="G22" s="16"/>
      <c r="H22" s="16"/>
      <c r="I22" s="16"/>
      <c r="J22" s="16"/>
      <c r="K22" s="16"/>
      <c r="L22" s="16"/>
      <c r="M22" s="16"/>
      <c r="N22" s="16"/>
      <c r="O22" s="16"/>
      <c r="P22" s="18"/>
      <c r="Q22" s="18"/>
      <c r="R22" s="18"/>
      <c r="S22" s="18"/>
      <c r="T22" s="18"/>
      <c r="U22" s="18"/>
      <c r="V22" s="28"/>
      <c r="W22" s="28"/>
      <c r="X22" s="28"/>
      <c r="Y22" s="28"/>
      <c r="Z22" s="28"/>
      <c r="AA22" s="28"/>
      <c r="AB22" s="28"/>
      <c r="AC22" s="28"/>
      <c r="AD22" s="28"/>
      <c r="AE22" s="28"/>
      <c r="AF22" s="28"/>
      <c r="AG22" s="29"/>
      <c r="AH22" s="315" t="s">
        <v>1</v>
      </c>
      <c r="AI22" s="286"/>
      <c r="AJ22" s="286"/>
    </row>
    <row r="23" spans="1:36" s="4" customFormat="1" ht="10.5" customHeight="1">
      <c r="A23" s="9"/>
      <c r="B23" s="9">
        <v>1</v>
      </c>
      <c r="C23" s="10" t="s">
        <v>20</v>
      </c>
      <c r="D23" s="16">
        <v>202</v>
      </c>
      <c r="E23" s="16">
        <v>1641</v>
      </c>
      <c r="F23" s="16">
        <v>10600</v>
      </c>
      <c r="G23" s="16" t="s">
        <v>25</v>
      </c>
      <c r="H23" s="16" t="s">
        <v>25</v>
      </c>
      <c r="I23" s="16" t="s">
        <v>25</v>
      </c>
      <c r="J23" s="16">
        <v>3</v>
      </c>
      <c r="K23" s="16">
        <v>31</v>
      </c>
      <c r="L23" s="16">
        <v>225</v>
      </c>
      <c r="M23" s="16">
        <v>5</v>
      </c>
      <c r="N23" s="16">
        <v>55</v>
      </c>
      <c r="O23" s="16">
        <v>915</v>
      </c>
      <c r="P23" s="18">
        <v>20</v>
      </c>
      <c r="Q23" s="18">
        <v>164</v>
      </c>
      <c r="R23" s="18">
        <v>2155</v>
      </c>
      <c r="S23" s="18">
        <v>7</v>
      </c>
      <c r="T23" s="18">
        <v>64</v>
      </c>
      <c r="U23" s="18">
        <v>1490</v>
      </c>
      <c r="V23" s="28">
        <v>163</v>
      </c>
      <c r="W23" s="28">
        <v>1294</v>
      </c>
      <c r="X23" s="28">
        <v>5726</v>
      </c>
      <c r="Y23" s="28">
        <v>3</v>
      </c>
      <c r="Z23" s="28">
        <v>25</v>
      </c>
      <c r="AA23" s="28">
        <v>72</v>
      </c>
      <c r="AB23" s="28" t="s">
        <v>25</v>
      </c>
      <c r="AC23" s="28" t="s">
        <v>25</v>
      </c>
      <c r="AD23" s="28" t="s">
        <v>25</v>
      </c>
      <c r="AE23" s="28">
        <v>1</v>
      </c>
      <c r="AF23" s="28">
        <v>8</v>
      </c>
      <c r="AG23" s="29">
        <v>17</v>
      </c>
      <c r="AH23" s="313">
        <v>1</v>
      </c>
      <c r="AI23" s="314"/>
      <c r="AJ23" s="314"/>
    </row>
    <row r="24" spans="1:36" s="4" customFormat="1" ht="10.5" customHeight="1">
      <c r="A24" s="9"/>
      <c r="B24" s="9">
        <v>2</v>
      </c>
      <c r="C24" s="10" t="s">
        <v>21</v>
      </c>
      <c r="D24" s="16">
        <v>120</v>
      </c>
      <c r="E24" s="16">
        <v>2386</v>
      </c>
      <c r="F24" s="16">
        <v>17545</v>
      </c>
      <c r="G24" s="16">
        <v>2</v>
      </c>
      <c r="H24" s="16">
        <v>38</v>
      </c>
      <c r="I24" s="16">
        <v>858</v>
      </c>
      <c r="J24" s="16">
        <v>10</v>
      </c>
      <c r="K24" s="16">
        <v>233</v>
      </c>
      <c r="L24" s="16">
        <v>1752</v>
      </c>
      <c r="M24" s="16">
        <v>17</v>
      </c>
      <c r="N24" s="16">
        <v>399</v>
      </c>
      <c r="O24" s="16">
        <v>3736</v>
      </c>
      <c r="P24" s="18">
        <v>18</v>
      </c>
      <c r="Q24" s="18">
        <v>359</v>
      </c>
      <c r="R24" s="18">
        <v>3933</v>
      </c>
      <c r="S24" s="18">
        <v>1</v>
      </c>
      <c r="T24" s="18">
        <v>17</v>
      </c>
      <c r="U24" s="18">
        <v>35</v>
      </c>
      <c r="V24" s="28">
        <v>66</v>
      </c>
      <c r="W24" s="28">
        <v>1184</v>
      </c>
      <c r="X24" s="28">
        <v>6138</v>
      </c>
      <c r="Y24" s="28" t="s">
        <v>25</v>
      </c>
      <c r="Z24" s="28" t="s">
        <v>25</v>
      </c>
      <c r="AA24" s="28" t="s">
        <v>25</v>
      </c>
      <c r="AB24" s="28">
        <v>6</v>
      </c>
      <c r="AC24" s="28">
        <v>156</v>
      </c>
      <c r="AD24" s="28">
        <v>1093</v>
      </c>
      <c r="AE24" s="28" t="s">
        <v>25</v>
      </c>
      <c r="AF24" s="28" t="s">
        <v>25</v>
      </c>
      <c r="AG24" s="29" t="s">
        <v>25</v>
      </c>
      <c r="AH24" s="313">
        <v>2</v>
      </c>
      <c r="AI24" s="314"/>
      <c r="AJ24" s="314"/>
    </row>
    <row r="25" spans="1:36" s="4" customFormat="1" ht="10.5" customHeight="1">
      <c r="A25" s="9"/>
      <c r="B25" s="9">
        <v>3</v>
      </c>
      <c r="C25" s="10" t="s">
        <v>51</v>
      </c>
      <c r="D25" s="16">
        <v>52</v>
      </c>
      <c r="E25" s="16">
        <v>1979</v>
      </c>
      <c r="F25" s="16">
        <v>19858</v>
      </c>
      <c r="G25" s="16">
        <v>1</v>
      </c>
      <c r="H25" s="16">
        <v>45</v>
      </c>
      <c r="I25" s="16">
        <v>1449</v>
      </c>
      <c r="J25" s="16">
        <v>4</v>
      </c>
      <c r="K25" s="16">
        <v>154</v>
      </c>
      <c r="L25" s="16">
        <v>1352</v>
      </c>
      <c r="M25" s="16">
        <v>9</v>
      </c>
      <c r="N25" s="16">
        <v>347</v>
      </c>
      <c r="O25" s="16">
        <v>3238</v>
      </c>
      <c r="P25" s="18">
        <v>10</v>
      </c>
      <c r="Q25" s="18">
        <v>380</v>
      </c>
      <c r="R25" s="18">
        <v>4478</v>
      </c>
      <c r="S25" s="18" t="s">
        <v>25</v>
      </c>
      <c r="T25" s="18" t="s">
        <v>25</v>
      </c>
      <c r="U25" s="18" t="s">
        <v>25</v>
      </c>
      <c r="V25" s="28">
        <v>26</v>
      </c>
      <c r="W25" s="28">
        <v>980</v>
      </c>
      <c r="X25" s="28">
        <v>9093</v>
      </c>
      <c r="Y25" s="28">
        <v>1</v>
      </c>
      <c r="Z25" s="28">
        <v>43</v>
      </c>
      <c r="AA25" s="28">
        <v>129</v>
      </c>
      <c r="AB25" s="28">
        <v>1</v>
      </c>
      <c r="AC25" s="28">
        <v>30</v>
      </c>
      <c r="AD25" s="28">
        <v>119</v>
      </c>
      <c r="AE25" s="28" t="s">
        <v>25</v>
      </c>
      <c r="AF25" s="28" t="s">
        <v>25</v>
      </c>
      <c r="AG25" s="29" t="s">
        <v>25</v>
      </c>
      <c r="AH25" s="313">
        <v>3</v>
      </c>
      <c r="AI25" s="314"/>
      <c r="AJ25" s="314"/>
    </row>
    <row r="26" spans="1:36" s="4" customFormat="1" ht="10.5" customHeight="1">
      <c r="A26" s="9"/>
      <c r="B26" s="9">
        <v>4</v>
      </c>
      <c r="C26" s="10" t="s">
        <v>50</v>
      </c>
      <c r="D26" s="16">
        <v>38</v>
      </c>
      <c r="E26" s="16">
        <v>2618</v>
      </c>
      <c r="F26" s="16">
        <v>35270</v>
      </c>
      <c r="G26" s="16">
        <v>1</v>
      </c>
      <c r="H26" s="16">
        <v>67</v>
      </c>
      <c r="I26" s="16">
        <v>2352</v>
      </c>
      <c r="J26" s="16">
        <v>5</v>
      </c>
      <c r="K26" s="16">
        <v>337</v>
      </c>
      <c r="L26" s="16">
        <v>5382</v>
      </c>
      <c r="M26" s="16">
        <v>7</v>
      </c>
      <c r="N26" s="16">
        <v>452</v>
      </c>
      <c r="O26" s="16">
        <v>6713</v>
      </c>
      <c r="P26" s="16">
        <v>3</v>
      </c>
      <c r="Q26" s="16">
        <v>215</v>
      </c>
      <c r="R26" s="16">
        <v>1929</v>
      </c>
      <c r="S26" s="16">
        <v>3</v>
      </c>
      <c r="T26" s="16">
        <v>214</v>
      </c>
      <c r="U26" s="16">
        <v>4094</v>
      </c>
      <c r="V26" s="32">
        <v>18</v>
      </c>
      <c r="W26" s="32">
        <v>1271</v>
      </c>
      <c r="X26" s="32">
        <v>14404</v>
      </c>
      <c r="Y26" s="32" t="s">
        <v>25</v>
      </c>
      <c r="Z26" s="32" t="s">
        <v>25</v>
      </c>
      <c r="AA26" s="32" t="s">
        <v>25</v>
      </c>
      <c r="AB26" s="32">
        <v>1</v>
      </c>
      <c r="AC26" s="32">
        <v>62</v>
      </c>
      <c r="AD26" s="32">
        <v>396</v>
      </c>
      <c r="AE26" s="32" t="s">
        <v>25</v>
      </c>
      <c r="AF26" s="32" t="s">
        <v>25</v>
      </c>
      <c r="AG26" s="32" t="s">
        <v>25</v>
      </c>
      <c r="AH26" s="313">
        <v>4</v>
      </c>
      <c r="AI26" s="314"/>
      <c r="AJ26" s="314"/>
    </row>
    <row r="27" spans="1:36" s="4" customFormat="1" ht="10.5" customHeight="1">
      <c r="A27" s="9"/>
      <c r="B27" s="9">
        <v>5</v>
      </c>
      <c r="C27" s="10" t="s">
        <v>22</v>
      </c>
      <c r="D27" s="16">
        <v>32</v>
      </c>
      <c r="E27" s="16">
        <v>8461</v>
      </c>
      <c r="F27" s="16">
        <v>128774</v>
      </c>
      <c r="G27" s="16">
        <v>12</v>
      </c>
      <c r="H27" s="16">
        <v>3794</v>
      </c>
      <c r="I27" s="16">
        <v>67706</v>
      </c>
      <c r="J27" s="16">
        <v>1</v>
      </c>
      <c r="K27" s="16">
        <v>150</v>
      </c>
      <c r="L27" s="16">
        <v>1725</v>
      </c>
      <c r="M27" s="16">
        <v>4</v>
      </c>
      <c r="N27" s="16">
        <v>1147</v>
      </c>
      <c r="O27" s="16">
        <v>15239</v>
      </c>
      <c r="P27" s="18">
        <v>9</v>
      </c>
      <c r="Q27" s="18">
        <v>2260</v>
      </c>
      <c r="R27" s="18">
        <v>28410</v>
      </c>
      <c r="S27" s="18">
        <v>1</v>
      </c>
      <c r="T27" s="18">
        <v>476</v>
      </c>
      <c r="U27" s="18">
        <v>7611</v>
      </c>
      <c r="V27" s="28">
        <v>4</v>
      </c>
      <c r="W27" s="28">
        <v>488</v>
      </c>
      <c r="X27" s="28">
        <v>7171</v>
      </c>
      <c r="Y27" s="28" t="s">
        <v>25</v>
      </c>
      <c r="Z27" s="28" t="s">
        <v>25</v>
      </c>
      <c r="AA27" s="28" t="s">
        <v>25</v>
      </c>
      <c r="AB27" s="28">
        <v>1</v>
      </c>
      <c r="AC27" s="28">
        <v>146</v>
      </c>
      <c r="AD27" s="28">
        <v>912</v>
      </c>
      <c r="AE27" s="28" t="s">
        <v>25</v>
      </c>
      <c r="AF27" s="28" t="s">
        <v>25</v>
      </c>
      <c r="AG27" s="29" t="s">
        <v>25</v>
      </c>
      <c r="AH27" s="313">
        <v>5</v>
      </c>
      <c r="AI27" s="314"/>
      <c r="AJ27" s="314"/>
    </row>
    <row r="28" spans="1:36" s="4" customFormat="1" ht="10.5" customHeight="1">
      <c r="A28" s="286" t="s">
        <v>2</v>
      </c>
      <c r="B28" s="286"/>
      <c r="C28" s="287"/>
      <c r="D28" s="16"/>
      <c r="E28" s="16"/>
      <c r="F28" s="16"/>
      <c r="G28" s="16"/>
      <c r="H28" s="16"/>
      <c r="I28" s="16"/>
      <c r="J28" s="16"/>
      <c r="K28" s="16"/>
      <c r="L28" s="16"/>
      <c r="M28" s="16"/>
      <c r="N28" s="16"/>
      <c r="O28" s="16"/>
      <c r="P28" s="18"/>
      <c r="Q28" s="18"/>
      <c r="R28" s="18"/>
      <c r="S28" s="18"/>
      <c r="T28" s="18"/>
      <c r="U28" s="18"/>
      <c r="V28" s="28"/>
      <c r="W28" s="28"/>
      <c r="X28" s="28"/>
      <c r="Y28" s="28"/>
      <c r="Z28" s="28"/>
      <c r="AA28" s="28"/>
      <c r="AB28" s="28"/>
      <c r="AC28" s="28"/>
      <c r="AD28" s="28"/>
      <c r="AE28" s="28"/>
      <c r="AF28" s="28"/>
      <c r="AG28" s="29"/>
      <c r="AH28" s="349" t="s">
        <v>2</v>
      </c>
      <c r="AI28" s="350"/>
      <c r="AJ28" s="350"/>
    </row>
    <row r="29" spans="1:36" s="4" customFormat="1" ht="10.5" customHeight="1">
      <c r="A29" s="9"/>
      <c r="B29" s="9">
        <v>1</v>
      </c>
      <c r="C29" s="10" t="s">
        <v>20</v>
      </c>
      <c r="D29" s="16">
        <v>1715</v>
      </c>
      <c r="E29" s="16">
        <v>8710</v>
      </c>
      <c r="F29" s="16">
        <v>66271</v>
      </c>
      <c r="G29" s="16">
        <v>49</v>
      </c>
      <c r="H29" s="16">
        <v>270</v>
      </c>
      <c r="I29" s="16">
        <v>6583</v>
      </c>
      <c r="J29" s="16">
        <v>45</v>
      </c>
      <c r="K29" s="16">
        <v>266</v>
      </c>
      <c r="L29" s="16">
        <v>1814</v>
      </c>
      <c r="M29" s="16">
        <v>113</v>
      </c>
      <c r="N29" s="16">
        <v>645</v>
      </c>
      <c r="O29" s="16">
        <v>5436</v>
      </c>
      <c r="P29" s="18">
        <v>180</v>
      </c>
      <c r="Q29" s="18">
        <v>994</v>
      </c>
      <c r="R29" s="18">
        <v>7771</v>
      </c>
      <c r="S29" s="18">
        <v>19</v>
      </c>
      <c r="T29" s="18">
        <v>105</v>
      </c>
      <c r="U29" s="18">
        <v>2903</v>
      </c>
      <c r="V29" s="28">
        <v>1289</v>
      </c>
      <c r="W29" s="28">
        <v>6319</v>
      </c>
      <c r="X29" s="28">
        <v>41275</v>
      </c>
      <c r="Y29" s="28">
        <v>1</v>
      </c>
      <c r="Z29" s="28">
        <v>4</v>
      </c>
      <c r="AA29" s="28">
        <v>14</v>
      </c>
      <c r="AB29" s="28">
        <v>14</v>
      </c>
      <c r="AC29" s="28">
        <v>85</v>
      </c>
      <c r="AD29" s="28">
        <v>418</v>
      </c>
      <c r="AE29" s="28">
        <v>5</v>
      </c>
      <c r="AF29" s="28">
        <v>22</v>
      </c>
      <c r="AG29" s="29">
        <v>57</v>
      </c>
      <c r="AH29" s="313">
        <v>1</v>
      </c>
      <c r="AI29" s="314"/>
      <c r="AJ29" s="314"/>
    </row>
    <row r="30" spans="1:36" s="4" customFormat="1" ht="10.5" customHeight="1">
      <c r="A30" s="9"/>
      <c r="B30" s="9">
        <v>2</v>
      </c>
      <c r="C30" s="10" t="s">
        <v>21</v>
      </c>
      <c r="D30" s="16">
        <v>108</v>
      </c>
      <c r="E30" s="16">
        <v>2034</v>
      </c>
      <c r="F30" s="16">
        <v>16804</v>
      </c>
      <c r="G30" s="16">
        <v>2</v>
      </c>
      <c r="H30" s="16">
        <v>44</v>
      </c>
      <c r="I30" s="16">
        <v>909</v>
      </c>
      <c r="J30" s="16">
        <v>4</v>
      </c>
      <c r="K30" s="16">
        <v>82</v>
      </c>
      <c r="L30" s="16">
        <v>684</v>
      </c>
      <c r="M30" s="16">
        <v>7</v>
      </c>
      <c r="N30" s="16">
        <v>141</v>
      </c>
      <c r="O30" s="16">
        <v>1191</v>
      </c>
      <c r="P30" s="18">
        <v>10</v>
      </c>
      <c r="Q30" s="18">
        <v>189</v>
      </c>
      <c r="R30" s="18">
        <v>1437</v>
      </c>
      <c r="S30" s="18">
        <v>3</v>
      </c>
      <c r="T30" s="18">
        <v>57</v>
      </c>
      <c r="U30" s="18">
        <v>805</v>
      </c>
      <c r="V30" s="28">
        <v>81</v>
      </c>
      <c r="W30" s="28">
        <v>1502</v>
      </c>
      <c r="X30" s="28">
        <v>11678</v>
      </c>
      <c r="Y30" s="28" t="s">
        <v>25</v>
      </c>
      <c r="Z30" s="28" t="s">
        <v>25</v>
      </c>
      <c r="AA30" s="28" t="s">
        <v>25</v>
      </c>
      <c r="AB30" s="28">
        <v>1</v>
      </c>
      <c r="AC30" s="28">
        <v>19</v>
      </c>
      <c r="AD30" s="28">
        <v>100</v>
      </c>
      <c r="AE30" s="28" t="s">
        <v>25</v>
      </c>
      <c r="AF30" s="28" t="s">
        <v>25</v>
      </c>
      <c r="AG30" s="29" t="s">
        <v>25</v>
      </c>
      <c r="AH30" s="313">
        <v>2</v>
      </c>
      <c r="AI30" s="314"/>
      <c r="AJ30" s="314"/>
    </row>
    <row r="31" spans="1:36" s="4" customFormat="1" ht="10.5" customHeight="1">
      <c r="A31" s="9"/>
      <c r="B31" s="9">
        <v>3</v>
      </c>
      <c r="C31" s="10" t="s">
        <v>51</v>
      </c>
      <c r="D31" s="16">
        <v>26</v>
      </c>
      <c r="E31" s="16">
        <v>933</v>
      </c>
      <c r="F31" s="16">
        <v>9910</v>
      </c>
      <c r="G31" s="16">
        <v>1</v>
      </c>
      <c r="H31" s="16">
        <v>25</v>
      </c>
      <c r="I31" s="16">
        <v>450</v>
      </c>
      <c r="J31" s="16">
        <v>1</v>
      </c>
      <c r="K31" s="16">
        <v>33</v>
      </c>
      <c r="L31" s="16">
        <v>464</v>
      </c>
      <c r="M31" s="16">
        <v>3</v>
      </c>
      <c r="N31" s="16">
        <v>105</v>
      </c>
      <c r="O31" s="16">
        <v>1319</v>
      </c>
      <c r="P31" s="18">
        <v>3</v>
      </c>
      <c r="Q31" s="18">
        <v>125</v>
      </c>
      <c r="R31" s="18">
        <v>1838</v>
      </c>
      <c r="S31" s="18" t="s">
        <v>25</v>
      </c>
      <c r="T31" s="18" t="s">
        <v>25</v>
      </c>
      <c r="U31" s="18" t="s">
        <v>25</v>
      </c>
      <c r="V31" s="28">
        <v>18</v>
      </c>
      <c r="W31" s="28">
        <v>645</v>
      </c>
      <c r="X31" s="28">
        <v>5839</v>
      </c>
      <c r="Y31" s="28" t="s">
        <v>25</v>
      </c>
      <c r="Z31" s="28" t="s">
        <v>25</v>
      </c>
      <c r="AA31" s="28" t="s">
        <v>25</v>
      </c>
      <c r="AB31" s="28" t="s">
        <v>25</v>
      </c>
      <c r="AC31" s="28" t="s">
        <v>25</v>
      </c>
      <c r="AD31" s="28" t="s">
        <v>25</v>
      </c>
      <c r="AE31" s="28" t="s">
        <v>25</v>
      </c>
      <c r="AF31" s="28" t="s">
        <v>25</v>
      </c>
      <c r="AG31" s="29" t="s">
        <v>25</v>
      </c>
      <c r="AH31" s="313">
        <v>3</v>
      </c>
      <c r="AI31" s="314"/>
      <c r="AJ31" s="314"/>
    </row>
    <row r="32" spans="1:36" s="4" customFormat="1" ht="10.5" customHeight="1">
      <c r="A32" s="9"/>
      <c r="B32" s="9">
        <v>4</v>
      </c>
      <c r="C32" s="10" t="s">
        <v>50</v>
      </c>
      <c r="D32" s="16">
        <v>6</v>
      </c>
      <c r="E32" s="16">
        <v>459</v>
      </c>
      <c r="F32" s="16">
        <v>6413</v>
      </c>
      <c r="G32" s="16">
        <v>1</v>
      </c>
      <c r="H32" s="16">
        <v>85</v>
      </c>
      <c r="I32" s="16">
        <v>2125</v>
      </c>
      <c r="J32" s="16" t="s">
        <v>25</v>
      </c>
      <c r="K32" s="16" t="s">
        <v>25</v>
      </c>
      <c r="L32" s="16" t="s">
        <v>25</v>
      </c>
      <c r="M32" s="16" t="s">
        <v>25</v>
      </c>
      <c r="N32" s="16" t="s">
        <v>25</v>
      </c>
      <c r="O32" s="16" t="s">
        <v>25</v>
      </c>
      <c r="P32" s="16">
        <v>2</v>
      </c>
      <c r="Q32" s="16">
        <v>170</v>
      </c>
      <c r="R32" s="16">
        <v>2167</v>
      </c>
      <c r="S32" s="16" t="s">
        <v>25</v>
      </c>
      <c r="T32" s="16" t="s">
        <v>25</v>
      </c>
      <c r="U32" s="16" t="s">
        <v>25</v>
      </c>
      <c r="V32" s="32">
        <v>3</v>
      </c>
      <c r="W32" s="32">
        <v>204</v>
      </c>
      <c r="X32" s="32">
        <v>2121</v>
      </c>
      <c r="Y32" s="32" t="s">
        <v>25</v>
      </c>
      <c r="Z32" s="32" t="s">
        <v>25</v>
      </c>
      <c r="AA32" s="32" t="s">
        <v>25</v>
      </c>
      <c r="AB32" s="32" t="s">
        <v>25</v>
      </c>
      <c r="AC32" s="32" t="s">
        <v>25</v>
      </c>
      <c r="AD32" s="32" t="s">
        <v>25</v>
      </c>
      <c r="AE32" s="32" t="s">
        <v>25</v>
      </c>
      <c r="AF32" s="32" t="s">
        <v>25</v>
      </c>
      <c r="AG32" s="32" t="s">
        <v>25</v>
      </c>
      <c r="AH32" s="313">
        <v>4</v>
      </c>
      <c r="AI32" s="314"/>
      <c r="AJ32" s="314"/>
    </row>
    <row r="33" spans="1:36" s="4" customFormat="1" ht="10.5" customHeight="1">
      <c r="A33" s="9"/>
      <c r="B33" s="9">
        <v>5</v>
      </c>
      <c r="C33" s="10" t="s">
        <v>22</v>
      </c>
      <c r="D33" s="16">
        <v>8</v>
      </c>
      <c r="E33" s="16">
        <v>1771</v>
      </c>
      <c r="F33" s="16">
        <v>18616</v>
      </c>
      <c r="G33" s="16">
        <v>1</v>
      </c>
      <c r="H33" s="16">
        <v>150</v>
      </c>
      <c r="I33" s="16">
        <v>1269</v>
      </c>
      <c r="J33" s="16">
        <v>1</v>
      </c>
      <c r="K33" s="16">
        <v>188</v>
      </c>
      <c r="L33" s="16">
        <v>1454</v>
      </c>
      <c r="M33" s="16">
        <v>2</v>
      </c>
      <c r="N33" s="16">
        <v>695</v>
      </c>
      <c r="O33" s="16">
        <v>5975</v>
      </c>
      <c r="P33" s="18" t="s">
        <v>25</v>
      </c>
      <c r="Q33" s="18" t="s">
        <v>25</v>
      </c>
      <c r="R33" s="18" t="s">
        <v>25</v>
      </c>
      <c r="S33" s="18">
        <v>1</v>
      </c>
      <c r="T33" s="18">
        <v>314</v>
      </c>
      <c r="U33" s="18">
        <v>5024</v>
      </c>
      <c r="V33" s="28">
        <v>3</v>
      </c>
      <c r="W33" s="28">
        <v>424</v>
      </c>
      <c r="X33" s="28">
        <v>4894</v>
      </c>
      <c r="Y33" s="28" t="s">
        <v>25</v>
      </c>
      <c r="Z33" s="28" t="s">
        <v>25</v>
      </c>
      <c r="AA33" s="28" t="s">
        <v>25</v>
      </c>
      <c r="AB33" s="28" t="s">
        <v>25</v>
      </c>
      <c r="AC33" s="28" t="s">
        <v>25</v>
      </c>
      <c r="AD33" s="28" t="s">
        <v>25</v>
      </c>
      <c r="AE33" s="28" t="s">
        <v>25</v>
      </c>
      <c r="AF33" s="28" t="s">
        <v>25</v>
      </c>
      <c r="AG33" s="29" t="s">
        <v>25</v>
      </c>
      <c r="AH33" s="313">
        <v>5</v>
      </c>
      <c r="AI33" s="314"/>
      <c r="AJ33" s="314"/>
    </row>
    <row r="34" spans="1:36" s="4" customFormat="1" ht="10.5" customHeight="1">
      <c r="A34" s="286" t="s">
        <v>3</v>
      </c>
      <c r="B34" s="286"/>
      <c r="C34" s="287"/>
      <c r="D34" s="16"/>
      <c r="E34" s="16"/>
      <c r="F34" s="16"/>
      <c r="G34" s="16"/>
      <c r="H34" s="16"/>
      <c r="I34" s="16"/>
      <c r="J34" s="16"/>
      <c r="K34" s="16"/>
      <c r="L34" s="16"/>
      <c r="M34" s="16"/>
      <c r="N34" s="16"/>
      <c r="O34" s="16"/>
      <c r="P34" s="18"/>
      <c r="Q34" s="18"/>
      <c r="R34" s="18"/>
      <c r="S34" s="18"/>
      <c r="T34" s="18"/>
      <c r="U34" s="18"/>
      <c r="V34" s="28"/>
      <c r="W34" s="28"/>
      <c r="X34" s="28"/>
      <c r="Y34" s="28"/>
      <c r="Z34" s="28"/>
      <c r="AA34" s="28"/>
      <c r="AB34" s="28"/>
      <c r="AC34" s="28"/>
      <c r="AD34" s="28"/>
      <c r="AE34" s="28"/>
      <c r="AF34" s="28"/>
      <c r="AG34" s="29"/>
      <c r="AH34" s="315" t="s">
        <v>3</v>
      </c>
      <c r="AI34" s="286"/>
      <c r="AJ34" s="286"/>
    </row>
    <row r="35" spans="1:36" s="4" customFormat="1" ht="10.5" customHeight="1">
      <c r="A35" s="9"/>
      <c r="B35" s="9">
        <v>1</v>
      </c>
      <c r="C35" s="10" t="s">
        <v>20</v>
      </c>
      <c r="D35" s="16">
        <v>22</v>
      </c>
      <c r="E35" s="16">
        <v>88</v>
      </c>
      <c r="F35" s="16">
        <v>307</v>
      </c>
      <c r="G35" s="16" t="s">
        <v>25</v>
      </c>
      <c r="H35" s="16" t="s">
        <v>25</v>
      </c>
      <c r="I35" s="16" t="s">
        <v>25</v>
      </c>
      <c r="J35" s="16" t="s">
        <v>25</v>
      </c>
      <c r="K35" s="16" t="s">
        <v>25</v>
      </c>
      <c r="L35" s="16" t="s">
        <v>25</v>
      </c>
      <c r="M35" s="16" t="s">
        <v>25</v>
      </c>
      <c r="N35" s="16" t="s">
        <v>25</v>
      </c>
      <c r="O35" s="16" t="s">
        <v>25</v>
      </c>
      <c r="P35" s="18" t="s">
        <v>25</v>
      </c>
      <c r="Q35" s="18" t="s">
        <v>25</v>
      </c>
      <c r="R35" s="18" t="s">
        <v>25</v>
      </c>
      <c r="S35" s="18" t="s">
        <v>25</v>
      </c>
      <c r="T35" s="18" t="s">
        <v>25</v>
      </c>
      <c r="U35" s="18" t="s">
        <v>25</v>
      </c>
      <c r="V35" s="28">
        <v>22</v>
      </c>
      <c r="W35" s="28">
        <v>88</v>
      </c>
      <c r="X35" s="28">
        <v>307</v>
      </c>
      <c r="Y35" s="28" t="s">
        <v>25</v>
      </c>
      <c r="Z35" s="28" t="s">
        <v>25</v>
      </c>
      <c r="AA35" s="28" t="s">
        <v>25</v>
      </c>
      <c r="AB35" s="28" t="s">
        <v>25</v>
      </c>
      <c r="AC35" s="28" t="s">
        <v>25</v>
      </c>
      <c r="AD35" s="28" t="s">
        <v>25</v>
      </c>
      <c r="AE35" s="28" t="s">
        <v>25</v>
      </c>
      <c r="AF35" s="28" t="s">
        <v>25</v>
      </c>
      <c r="AG35" s="29" t="s">
        <v>25</v>
      </c>
      <c r="AH35" s="313">
        <v>1</v>
      </c>
      <c r="AI35" s="314"/>
      <c r="AJ35" s="314"/>
    </row>
    <row r="36" spans="1:36" s="4" customFormat="1" ht="10.5" customHeight="1">
      <c r="A36" s="9"/>
      <c r="B36" s="9">
        <v>2</v>
      </c>
      <c r="C36" s="10" t="s">
        <v>23</v>
      </c>
      <c r="D36" s="16">
        <v>1</v>
      </c>
      <c r="E36" s="16">
        <v>17</v>
      </c>
      <c r="F36" s="16">
        <v>104</v>
      </c>
      <c r="G36" s="16" t="s">
        <v>25</v>
      </c>
      <c r="H36" s="16" t="s">
        <v>25</v>
      </c>
      <c r="I36" s="16" t="s">
        <v>25</v>
      </c>
      <c r="J36" s="16" t="s">
        <v>25</v>
      </c>
      <c r="K36" s="16" t="s">
        <v>25</v>
      </c>
      <c r="L36" s="16" t="s">
        <v>25</v>
      </c>
      <c r="M36" s="16" t="s">
        <v>25</v>
      </c>
      <c r="N36" s="16" t="s">
        <v>25</v>
      </c>
      <c r="O36" s="16" t="s">
        <v>25</v>
      </c>
      <c r="P36" s="18" t="s">
        <v>25</v>
      </c>
      <c r="Q36" s="18" t="s">
        <v>25</v>
      </c>
      <c r="R36" s="18" t="s">
        <v>25</v>
      </c>
      <c r="S36" s="18" t="s">
        <v>25</v>
      </c>
      <c r="T36" s="18" t="s">
        <v>25</v>
      </c>
      <c r="U36" s="18" t="s">
        <v>25</v>
      </c>
      <c r="V36" s="28">
        <v>1</v>
      </c>
      <c r="W36" s="28">
        <v>17</v>
      </c>
      <c r="X36" s="28">
        <v>104</v>
      </c>
      <c r="Y36" s="28" t="s">
        <v>25</v>
      </c>
      <c r="Z36" s="28" t="s">
        <v>25</v>
      </c>
      <c r="AA36" s="28" t="s">
        <v>25</v>
      </c>
      <c r="AB36" s="28" t="s">
        <v>25</v>
      </c>
      <c r="AC36" s="28" t="s">
        <v>25</v>
      </c>
      <c r="AD36" s="28" t="s">
        <v>25</v>
      </c>
      <c r="AE36" s="28" t="s">
        <v>25</v>
      </c>
      <c r="AF36" s="28" t="s">
        <v>25</v>
      </c>
      <c r="AG36" s="29" t="s">
        <v>25</v>
      </c>
      <c r="AH36" s="313">
        <v>2</v>
      </c>
      <c r="AI36" s="314"/>
      <c r="AJ36" s="314"/>
    </row>
    <row r="37" spans="1:36" s="4" customFormat="1" ht="10.5" customHeight="1">
      <c r="A37" s="286" t="s">
        <v>4</v>
      </c>
      <c r="B37" s="286"/>
      <c r="C37" s="287"/>
      <c r="D37" s="18"/>
      <c r="E37" s="18"/>
      <c r="F37" s="18"/>
      <c r="G37" s="18"/>
      <c r="H37" s="18"/>
      <c r="I37" s="18"/>
      <c r="J37" s="18"/>
      <c r="K37" s="18"/>
      <c r="L37" s="18"/>
      <c r="M37" s="18"/>
      <c r="N37" s="18"/>
      <c r="O37" s="18"/>
      <c r="P37" s="18"/>
      <c r="Q37" s="18"/>
      <c r="R37" s="18"/>
      <c r="S37" s="18"/>
      <c r="T37" s="18"/>
      <c r="U37" s="18"/>
      <c r="V37" s="28"/>
      <c r="W37" s="28"/>
      <c r="X37" s="28"/>
      <c r="Y37" s="28"/>
      <c r="Z37" s="28"/>
      <c r="AA37" s="28"/>
      <c r="AB37" s="28"/>
      <c r="AC37" s="28"/>
      <c r="AD37" s="28"/>
      <c r="AE37" s="28"/>
      <c r="AF37" s="28"/>
      <c r="AG37" s="29"/>
      <c r="AH37" s="315" t="s">
        <v>4</v>
      </c>
      <c r="AI37" s="286"/>
      <c r="AJ37" s="286"/>
    </row>
    <row r="38" spans="1:36" s="4" customFormat="1" ht="10.5" customHeight="1">
      <c r="A38" s="9"/>
      <c r="B38" s="9">
        <v>1</v>
      </c>
      <c r="C38" s="10" t="s">
        <v>20</v>
      </c>
      <c r="D38" s="18">
        <v>61</v>
      </c>
      <c r="E38" s="18">
        <v>325</v>
      </c>
      <c r="F38" s="18">
        <v>541</v>
      </c>
      <c r="G38" s="18" t="s">
        <v>25</v>
      </c>
      <c r="H38" s="18" t="s">
        <v>25</v>
      </c>
      <c r="I38" s="18" t="s">
        <v>25</v>
      </c>
      <c r="J38" s="18">
        <v>1</v>
      </c>
      <c r="K38" s="18">
        <v>3</v>
      </c>
      <c r="L38" s="18">
        <v>11</v>
      </c>
      <c r="M38" s="18">
        <v>3</v>
      </c>
      <c r="N38" s="18">
        <v>19</v>
      </c>
      <c r="O38" s="18">
        <v>8</v>
      </c>
      <c r="P38" s="18">
        <v>1</v>
      </c>
      <c r="Q38" s="18">
        <v>3</v>
      </c>
      <c r="R38" s="18">
        <v>3</v>
      </c>
      <c r="S38" s="18" t="s">
        <v>25</v>
      </c>
      <c r="T38" s="18" t="s">
        <v>25</v>
      </c>
      <c r="U38" s="18" t="s">
        <v>25</v>
      </c>
      <c r="V38" s="28">
        <v>56</v>
      </c>
      <c r="W38" s="28">
        <v>300</v>
      </c>
      <c r="X38" s="28">
        <v>519</v>
      </c>
      <c r="Y38" s="28" t="s">
        <v>25</v>
      </c>
      <c r="Z38" s="28" t="s">
        <v>25</v>
      </c>
      <c r="AA38" s="28" t="s">
        <v>25</v>
      </c>
      <c r="AB38" s="28" t="s">
        <v>25</v>
      </c>
      <c r="AC38" s="28" t="s">
        <v>25</v>
      </c>
      <c r="AD38" s="28" t="s">
        <v>25</v>
      </c>
      <c r="AE38" s="28" t="s">
        <v>25</v>
      </c>
      <c r="AF38" s="28" t="s">
        <v>25</v>
      </c>
      <c r="AG38" s="29" t="s">
        <v>25</v>
      </c>
      <c r="AH38" s="313">
        <v>1</v>
      </c>
      <c r="AI38" s="314"/>
      <c r="AJ38" s="314"/>
    </row>
    <row r="39" spans="1:36" s="4" customFormat="1" ht="10.5" customHeight="1">
      <c r="A39" s="8"/>
      <c r="B39" s="8">
        <v>2</v>
      </c>
      <c r="C39" s="11" t="s">
        <v>23</v>
      </c>
      <c r="D39" s="17">
        <v>5</v>
      </c>
      <c r="E39" s="17">
        <v>90</v>
      </c>
      <c r="F39" s="17">
        <v>86</v>
      </c>
      <c r="G39" s="17" t="s">
        <v>25</v>
      </c>
      <c r="H39" s="17" t="s">
        <v>25</v>
      </c>
      <c r="I39" s="17" t="s">
        <v>25</v>
      </c>
      <c r="J39" s="17" t="s">
        <v>25</v>
      </c>
      <c r="K39" s="17" t="s">
        <v>25</v>
      </c>
      <c r="L39" s="17" t="s">
        <v>25</v>
      </c>
      <c r="M39" s="17" t="s">
        <v>25</v>
      </c>
      <c r="N39" s="17" t="s">
        <v>25</v>
      </c>
      <c r="O39" s="17" t="s">
        <v>25</v>
      </c>
      <c r="P39" s="17" t="s">
        <v>25</v>
      </c>
      <c r="Q39" s="17" t="s">
        <v>25</v>
      </c>
      <c r="R39" s="17" t="s">
        <v>25</v>
      </c>
      <c r="S39" s="17" t="s">
        <v>25</v>
      </c>
      <c r="T39" s="17" t="s">
        <v>25</v>
      </c>
      <c r="U39" s="17" t="s">
        <v>25</v>
      </c>
      <c r="V39" s="33">
        <v>5</v>
      </c>
      <c r="W39" s="33">
        <v>90</v>
      </c>
      <c r="X39" s="33">
        <v>86</v>
      </c>
      <c r="Y39" s="33" t="s">
        <v>25</v>
      </c>
      <c r="Z39" s="33" t="s">
        <v>25</v>
      </c>
      <c r="AA39" s="33" t="s">
        <v>25</v>
      </c>
      <c r="AB39" s="33" t="s">
        <v>25</v>
      </c>
      <c r="AC39" s="33" t="s">
        <v>25</v>
      </c>
      <c r="AD39" s="33" t="s">
        <v>25</v>
      </c>
      <c r="AE39" s="33" t="s">
        <v>25</v>
      </c>
      <c r="AF39" s="33" t="s">
        <v>25</v>
      </c>
      <c r="AG39" s="34" t="s">
        <v>25</v>
      </c>
      <c r="AH39" s="338">
        <v>2</v>
      </c>
      <c r="AI39" s="339"/>
      <c r="AJ39" s="339"/>
    </row>
    <row r="40" spans="1:36" s="4" customFormat="1" ht="10.5" customHeight="1">
      <c r="A40" s="4" t="s">
        <v>24</v>
      </c>
    </row>
    <row r="41" spans="1:36" ht="10.5" customHeight="1">
      <c r="A41" s="4" t="s">
        <v>49</v>
      </c>
    </row>
  </sheetData>
  <mergeCells count="51">
    <mergeCell ref="AH23:AJ23"/>
    <mergeCell ref="AH24:AJ24"/>
    <mergeCell ref="AH25:AJ25"/>
    <mergeCell ref="A37:C37"/>
    <mergeCell ref="A14:C14"/>
    <mergeCell ref="A15:C15"/>
    <mergeCell ref="A22:C22"/>
    <mergeCell ref="A28:C28"/>
    <mergeCell ref="A34:C34"/>
    <mergeCell ref="AH27:AJ27"/>
    <mergeCell ref="AH26:AJ26"/>
    <mergeCell ref="AH37:AJ37"/>
    <mergeCell ref="AH31:AJ31"/>
    <mergeCell ref="Y9:AA9"/>
    <mergeCell ref="AB9:AD9"/>
    <mergeCell ref="AE9:AG9"/>
    <mergeCell ref="AH8:AJ10"/>
    <mergeCell ref="AH32:AJ32"/>
    <mergeCell ref="AH14:AJ14"/>
    <mergeCell ref="AH15:AJ15"/>
    <mergeCell ref="AH17:AJ17"/>
    <mergeCell ref="AH18:AJ18"/>
    <mergeCell ref="AH19:AJ19"/>
    <mergeCell ref="AH21:AJ21"/>
    <mergeCell ref="AH22:AJ22"/>
    <mergeCell ref="AH20:AJ20"/>
    <mergeCell ref="AH28:AJ28"/>
    <mergeCell ref="AH29:AJ29"/>
    <mergeCell ref="AH30:AJ30"/>
    <mergeCell ref="AH38:AJ38"/>
    <mergeCell ref="AH39:AJ39"/>
    <mergeCell ref="AH33:AJ33"/>
    <mergeCell ref="AH34:AJ34"/>
    <mergeCell ref="AH35:AJ35"/>
    <mergeCell ref="AH36:AJ36"/>
    <mergeCell ref="AG7:AJ7"/>
    <mergeCell ref="A12:C12"/>
    <mergeCell ref="A13:C13"/>
    <mergeCell ref="AH11:AJ11"/>
    <mergeCell ref="AH12:AJ12"/>
    <mergeCell ref="AH13:AJ13"/>
    <mergeCell ref="Y8:AG8"/>
    <mergeCell ref="P8:R9"/>
    <mergeCell ref="S8:U9"/>
    <mergeCell ref="A8:C10"/>
    <mergeCell ref="A11:C11"/>
    <mergeCell ref="M8:O9"/>
    <mergeCell ref="D8:F9"/>
    <mergeCell ref="G8:I9"/>
    <mergeCell ref="J8:L9"/>
    <mergeCell ref="V8:X9"/>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726EB-F02B-4FCB-9052-97EC2F2A19C4}">
  <dimension ref="A2:AK104"/>
  <sheetViews>
    <sheetView zoomScaleNormal="100" zoomScaleSheetLayoutView="100" workbookViewId="0"/>
  </sheetViews>
  <sheetFormatPr defaultRowHeight="13.5"/>
  <cols>
    <col min="1" max="1" width="1.625" style="158" customWidth="1"/>
    <col min="2" max="2" width="2.75" style="158" customWidth="1"/>
    <col min="3" max="3" width="12.375" style="158" customWidth="1"/>
    <col min="4" max="4" width="6.375" style="158" customWidth="1"/>
    <col min="5" max="5" width="7.375" style="158" customWidth="1"/>
    <col min="6" max="6" width="8.125" style="158" customWidth="1"/>
    <col min="7" max="7" width="3.75" style="158" customWidth="1"/>
    <col min="8" max="8" width="6" style="158" customWidth="1"/>
    <col min="9" max="9" width="7.375" style="158" customWidth="1"/>
    <col min="10" max="10" width="3.75" style="158" customWidth="1"/>
    <col min="11" max="11" width="6" style="158" customWidth="1"/>
    <col min="12" max="12" width="7.375" style="158" customWidth="1"/>
    <col min="13" max="13" width="3.75" style="158" customWidth="1"/>
    <col min="14" max="14" width="6" style="158" customWidth="1"/>
    <col min="15" max="15" width="7.375" style="158" customWidth="1"/>
    <col min="16" max="16" width="3.75" style="158" customWidth="1"/>
    <col min="17" max="17" width="5" style="158" customWidth="1"/>
    <col min="18" max="18" width="6.5" style="158" customWidth="1"/>
    <col min="19" max="19" width="3.375" style="158" customWidth="1"/>
    <col min="20" max="20" width="5" style="158" customWidth="1"/>
    <col min="21" max="21" width="6.5" style="158" customWidth="1"/>
    <col min="22" max="22" width="5.25" style="158" customWidth="1"/>
    <col min="23" max="23" width="6.125" style="158" customWidth="1"/>
    <col min="24" max="24" width="6.875" style="158" customWidth="1"/>
    <col min="25" max="25" width="2.75" style="158" customWidth="1"/>
    <col min="26" max="27" width="3.375" style="158" customWidth="1"/>
    <col min="28" max="28" width="3.25" style="158" customWidth="1"/>
    <col min="29" max="29" width="3.5" style="158" customWidth="1"/>
    <col min="30" max="30" width="5.5" style="158" customWidth="1"/>
    <col min="31" max="31" width="3.125" style="158" customWidth="1"/>
    <col min="32" max="33" width="4.125" style="158" customWidth="1"/>
    <col min="34" max="34" width="8.5" style="158" customWidth="1"/>
    <col min="38" max="16384" width="9" style="158"/>
  </cols>
  <sheetData>
    <row r="2" spans="1:37" ht="13.5" customHeight="1">
      <c r="A2" s="63" t="s">
        <v>183</v>
      </c>
      <c r="L2" s="160"/>
      <c r="M2" s="160"/>
      <c r="N2" s="160"/>
      <c r="O2" s="160"/>
      <c r="P2" s="159"/>
      <c r="Q2" s="159"/>
      <c r="R2" s="159"/>
      <c r="S2" s="159"/>
      <c r="T2" s="159"/>
    </row>
    <row r="3" spans="1:37" s="161" customFormat="1" ht="10.5" customHeight="1">
      <c r="AI3"/>
      <c r="AJ3"/>
      <c r="AK3"/>
    </row>
    <row r="4" spans="1:37" s="161" customFormat="1" ht="10.5" customHeight="1">
      <c r="A4" s="161" t="s">
        <v>246</v>
      </c>
      <c r="AD4" s="162"/>
      <c r="AI4"/>
      <c r="AJ4"/>
      <c r="AK4"/>
    </row>
    <row r="5" spans="1:37" s="161" customFormat="1" ht="10.5" customHeight="1">
      <c r="AD5" s="162"/>
      <c r="AI5"/>
      <c r="AJ5"/>
      <c r="AK5"/>
    </row>
    <row r="6" spans="1:37" s="161" customFormat="1" ht="10.5" customHeight="1">
      <c r="A6" s="163" t="s">
        <v>247</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H6" s="164" t="s">
        <v>13</v>
      </c>
      <c r="AI6"/>
      <c r="AJ6"/>
      <c r="AK6"/>
    </row>
    <row r="7" spans="1:37" s="161" customFormat="1" ht="12" customHeight="1">
      <c r="A7" s="242" t="s">
        <v>74</v>
      </c>
      <c r="B7" s="242"/>
      <c r="C7" s="243"/>
      <c r="D7" s="234" t="s">
        <v>5</v>
      </c>
      <c r="E7" s="234"/>
      <c r="F7" s="234"/>
      <c r="G7" s="234" t="s">
        <v>89</v>
      </c>
      <c r="H7" s="234"/>
      <c r="I7" s="234"/>
      <c r="J7" s="234" t="s">
        <v>19</v>
      </c>
      <c r="K7" s="234"/>
      <c r="L7" s="234"/>
      <c r="M7" s="244" t="s">
        <v>6</v>
      </c>
      <c r="N7" s="242"/>
      <c r="O7" s="243"/>
      <c r="P7" s="242" t="s">
        <v>7</v>
      </c>
      <c r="Q7" s="242"/>
      <c r="R7" s="242"/>
      <c r="S7" s="234" t="s">
        <v>8</v>
      </c>
      <c r="T7" s="234"/>
      <c r="U7" s="234"/>
      <c r="V7" s="234" t="s">
        <v>9</v>
      </c>
      <c r="W7" s="234"/>
      <c r="X7" s="234"/>
      <c r="Y7" s="235" t="s">
        <v>10</v>
      </c>
      <c r="Z7" s="236"/>
      <c r="AA7" s="236"/>
      <c r="AB7" s="236"/>
      <c r="AC7" s="236"/>
      <c r="AD7" s="236"/>
      <c r="AE7" s="236"/>
      <c r="AF7" s="236"/>
      <c r="AG7" s="237"/>
      <c r="AH7" s="207" t="s">
        <v>74</v>
      </c>
      <c r="AI7"/>
      <c r="AJ7"/>
      <c r="AK7"/>
    </row>
    <row r="8" spans="1:37" s="161" customFormat="1" ht="12" customHeight="1">
      <c r="A8" s="238" t="s">
        <v>72</v>
      </c>
      <c r="B8" s="238"/>
      <c r="C8" s="239"/>
      <c r="D8" s="234"/>
      <c r="E8" s="234"/>
      <c r="F8" s="234"/>
      <c r="G8" s="234"/>
      <c r="H8" s="234"/>
      <c r="I8" s="234"/>
      <c r="J8" s="234"/>
      <c r="K8" s="234"/>
      <c r="L8" s="234"/>
      <c r="M8" s="245"/>
      <c r="N8" s="230"/>
      <c r="O8" s="231"/>
      <c r="P8" s="230"/>
      <c r="Q8" s="230"/>
      <c r="R8" s="230"/>
      <c r="S8" s="234"/>
      <c r="T8" s="234"/>
      <c r="U8" s="234"/>
      <c r="V8" s="234"/>
      <c r="W8" s="234"/>
      <c r="X8" s="234"/>
      <c r="Y8" s="240" t="s">
        <v>7</v>
      </c>
      <c r="Z8" s="240"/>
      <c r="AA8" s="240"/>
      <c r="AB8" s="240" t="s">
        <v>14</v>
      </c>
      <c r="AC8" s="240"/>
      <c r="AD8" s="240"/>
      <c r="AE8" s="241" t="s">
        <v>15</v>
      </c>
      <c r="AF8" s="241"/>
      <c r="AG8" s="241"/>
      <c r="AH8" s="207" t="s">
        <v>72</v>
      </c>
      <c r="AI8"/>
      <c r="AJ8"/>
      <c r="AK8"/>
    </row>
    <row r="9" spans="1:37" s="161" customFormat="1" ht="12" customHeight="1">
      <c r="A9" s="230" t="s">
        <v>11</v>
      </c>
      <c r="B9" s="230"/>
      <c r="C9" s="231"/>
      <c r="D9" s="204" t="s">
        <v>0</v>
      </c>
      <c r="E9" s="204" t="s">
        <v>11</v>
      </c>
      <c r="F9" s="204" t="s">
        <v>12</v>
      </c>
      <c r="G9" s="204" t="s">
        <v>0</v>
      </c>
      <c r="H9" s="204" t="s">
        <v>11</v>
      </c>
      <c r="I9" s="204" t="s">
        <v>12</v>
      </c>
      <c r="J9" s="204" t="s">
        <v>0</v>
      </c>
      <c r="K9" s="204" t="s">
        <v>11</v>
      </c>
      <c r="L9" s="204" t="s">
        <v>12</v>
      </c>
      <c r="M9" s="204" t="s">
        <v>0</v>
      </c>
      <c r="N9" s="204" t="s">
        <v>11</v>
      </c>
      <c r="O9" s="204" t="s">
        <v>12</v>
      </c>
      <c r="P9" s="206" t="s">
        <v>0</v>
      </c>
      <c r="Q9" s="204" t="s">
        <v>11</v>
      </c>
      <c r="R9" s="205" t="s">
        <v>12</v>
      </c>
      <c r="S9" s="204" t="s">
        <v>0</v>
      </c>
      <c r="T9" s="204" t="s">
        <v>11</v>
      </c>
      <c r="U9" s="204" t="s">
        <v>12</v>
      </c>
      <c r="V9" s="204" t="s">
        <v>0</v>
      </c>
      <c r="W9" s="204" t="s">
        <v>11</v>
      </c>
      <c r="X9" s="204" t="s">
        <v>12</v>
      </c>
      <c r="Y9" s="208" t="s">
        <v>0</v>
      </c>
      <c r="Z9" s="208" t="s">
        <v>11</v>
      </c>
      <c r="AA9" s="208" t="s">
        <v>12</v>
      </c>
      <c r="AB9" s="208" t="s">
        <v>0</v>
      </c>
      <c r="AC9" s="208" t="s">
        <v>11</v>
      </c>
      <c r="AD9" s="208" t="s">
        <v>12</v>
      </c>
      <c r="AE9" s="208" t="s">
        <v>0</v>
      </c>
      <c r="AF9" s="208" t="s">
        <v>11</v>
      </c>
      <c r="AG9" s="208" t="s">
        <v>12</v>
      </c>
      <c r="AH9" s="205" t="s">
        <v>11</v>
      </c>
      <c r="AI9"/>
      <c r="AJ9"/>
      <c r="AK9"/>
    </row>
    <row r="10" spans="1:37" s="161" customFormat="1" ht="6" customHeight="1">
      <c r="A10" s="209"/>
      <c r="B10" s="209"/>
      <c r="C10" s="210"/>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c r="AI10"/>
      <c r="AJ10"/>
      <c r="AK10"/>
    </row>
    <row r="11" spans="1:37" s="161" customFormat="1" ht="10.5" customHeight="1">
      <c r="A11" s="232" t="s">
        <v>248</v>
      </c>
      <c r="B11" s="232"/>
      <c r="C11" s="233"/>
      <c r="D11" s="177">
        <v>2850</v>
      </c>
      <c r="E11" s="177">
        <v>37614</v>
      </c>
      <c r="F11" s="177">
        <v>386999</v>
      </c>
      <c r="G11" s="177">
        <v>61</v>
      </c>
      <c r="H11" s="177">
        <v>4515</v>
      </c>
      <c r="I11" s="177">
        <v>93237</v>
      </c>
      <c r="J11" s="177">
        <v>132</v>
      </c>
      <c r="K11" s="177">
        <v>2672</v>
      </c>
      <c r="L11" s="177">
        <v>26378</v>
      </c>
      <c r="M11" s="177">
        <v>184</v>
      </c>
      <c r="N11" s="177">
        <v>4085</v>
      </c>
      <c r="O11" s="177">
        <v>44503</v>
      </c>
      <c r="P11" s="177">
        <v>316</v>
      </c>
      <c r="Q11" s="177">
        <v>5492</v>
      </c>
      <c r="R11" s="177">
        <v>59475</v>
      </c>
      <c r="S11" s="177">
        <v>35</v>
      </c>
      <c r="T11" s="177">
        <v>1247</v>
      </c>
      <c r="U11" s="177">
        <v>21962</v>
      </c>
      <c r="V11" s="177">
        <v>2087</v>
      </c>
      <c r="W11" s="177">
        <v>19002</v>
      </c>
      <c r="X11" s="177">
        <v>138117</v>
      </c>
      <c r="Y11" s="177">
        <v>5</v>
      </c>
      <c r="Z11" s="177">
        <v>72</v>
      </c>
      <c r="AA11" s="177">
        <v>215</v>
      </c>
      <c r="AB11" s="177">
        <v>24</v>
      </c>
      <c r="AC11" s="177">
        <v>499</v>
      </c>
      <c r="AD11" s="177">
        <v>3038</v>
      </c>
      <c r="AE11" s="177">
        <v>6</v>
      </c>
      <c r="AF11" s="177">
        <v>30</v>
      </c>
      <c r="AG11" s="177">
        <v>74</v>
      </c>
      <c r="AH11" s="178" t="s">
        <v>249</v>
      </c>
      <c r="AI11"/>
      <c r="AJ11"/>
      <c r="AK11"/>
    </row>
    <row r="12" spans="1:37" s="161" customFormat="1" ht="10.5" customHeight="1">
      <c r="A12" s="232" t="s">
        <v>241</v>
      </c>
      <c r="B12" s="232"/>
      <c r="C12" s="233"/>
      <c r="D12" s="177">
        <v>2872</v>
      </c>
      <c r="E12" s="177">
        <v>37739</v>
      </c>
      <c r="F12" s="177">
        <v>389151</v>
      </c>
      <c r="G12" s="177">
        <v>61</v>
      </c>
      <c r="H12" s="177">
        <v>4515</v>
      </c>
      <c r="I12" s="177">
        <v>93237</v>
      </c>
      <c r="J12" s="177">
        <v>131</v>
      </c>
      <c r="K12" s="177">
        <v>2627</v>
      </c>
      <c r="L12" s="177">
        <v>26113</v>
      </c>
      <c r="M12" s="177">
        <v>184</v>
      </c>
      <c r="N12" s="177">
        <v>4085</v>
      </c>
      <c r="O12" s="177">
        <v>44514</v>
      </c>
      <c r="P12" s="177">
        <v>316</v>
      </c>
      <c r="Q12" s="177">
        <v>5488</v>
      </c>
      <c r="R12" s="177">
        <v>59627</v>
      </c>
      <c r="S12" s="177">
        <v>35</v>
      </c>
      <c r="T12" s="177">
        <v>1247</v>
      </c>
      <c r="U12" s="177">
        <v>21961</v>
      </c>
      <c r="V12" s="177">
        <v>2110</v>
      </c>
      <c r="W12" s="177">
        <v>19176</v>
      </c>
      <c r="X12" s="177">
        <v>140372</v>
      </c>
      <c r="Y12" s="177">
        <v>5</v>
      </c>
      <c r="Z12" s="177">
        <v>72</v>
      </c>
      <c r="AA12" s="177">
        <v>215</v>
      </c>
      <c r="AB12" s="177">
        <v>24</v>
      </c>
      <c r="AC12" s="177">
        <v>499</v>
      </c>
      <c r="AD12" s="177">
        <v>3038</v>
      </c>
      <c r="AE12" s="177">
        <v>6</v>
      </c>
      <c r="AF12" s="177">
        <v>30</v>
      </c>
      <c r="AG12" s="177">
        <v>74</v>
      </c>
      <c r="AH12" s="178" t="s">
        <v>241</v>
      </c>
      <c r="AI12"/>
      <c r="AJ12"/>
      <c r="AK12"/>
    </row>
    <row r="13" spans="1:37" s="161" customFormat="1" ht="10.5" customHeight="1">
      <c r="A13" s="232" t="s">
        <v>240</v>
      </c>
      <c r="B13" s="232"/>
      <c r="C13" s="233"/>
      <c r="D13" s="177">
        <v>2888</v>
      </c>
      <c r="E13" s="177">
        <v>37862</v>
      </c>
      <c r="F13" s="177">
        <v>390844</v>
      </c>
      <c r="G13" s="177">
        <v>61</v>
      </c>
      <c r="H13" s="177">
        <v>4515</v>
      </c>
      <c r="I13" s="177">
        <v>93237</v>
      </c>
      <c r="J13" s="177">
        <v>131</v>
      </c>
      <c r="K13" s="177">
        <v>2627</v>
      </c>
      <c r="L13" s="177">
        <v>26113</v>
      </c>
      <c r="M13" s="177">
        <v>184</v>
      </c>
      <c r="N13" s="177">
        <v>4085</v>
      </c>
      <c r="O13" s="177">
        <v>44514</v>
      </c>
      <c r="P13" s="177">
        <v>316</v>
      </c>
      <c r="Q13" s="177">
        <v>5483</v>
      </c>
      <c r="R13" s="177">
        <v>59595</v>
      </c>
      <c r="S13" s="177">
        <v>35</v>
      </c>
      <c r="T13" s="177">
        <v>1247</v>
      </c>
      <c r="U13" s="177">
        <v>21962</v>
      </c>
      <c r="V13" s="177">
        <v>2126</v>
      </c>
      <c r="W13" s="177">
        <v>19304</v>
      </c>
      <c r="X13" s="177">
        <v>142096</v>
      </c>
      <c r="Y13" s="177">
        <v>5</v>
      </c>
      <c r="Z13" s="177">
        <v>72</v>
      </c>
      <c r="AA13" s="177">
        <v>215</v>
      </c>
      <c r="AB13" s="177">
        <v>24</v>
      </c>
      <c r="AC13" s="177">
        <v>499</v>
      </c>
      <c r="AD13" s="177">
        <v>3038</v>
      </c>
      <c r="AE13" s="177">
        <v>6</v>
      </c>
      <c r="AF13" s="177">
        <v>30</v>
      </c>
      <c r="AG13" s="177">
        <v>74</v>
      </c>
      <c r="AH13" s="178" t="s">
        <v>240</v>
      </c>
      <c r="AI13"/>
      <c r="AJ13"/>
      <c r="AK13"/>
    </row>
    <row r="14" spans="1:37" s="179" customFormat="1" ht="10.5" customHeight="1">
      <c r="A14" s="232" t="s">
        <v>250</v>
      </c>
      <c r="B14" s="232"/>
      <c r="C14" s="233"/>
      <c r="D14" s="177">
        <v>2890</v>
      </c>
      <c r="E14" s="177">
        <v>38326</v>
      </c>
      <c r="F14" s="177">
        <v>399941</v>
      </c>
      <c r="G14" s="177">
        <v>61</v>
      </c>
      <c r="H14" s="177">
        <v>4515</v>
      </c>
      <c r="I14" s="177">
        <v>93237</v>
      </c>
      <c r="J14" s="177">
        <v>133</v>
      </c>
      <c r="K14" s="177">
        <v>2782</v>
      </c>
      <c r="L14" s="177">
        <v>27618</v>
      </c>
      <c r="M14" s="177">
        <v>184</v>
      </c>
      <c r="N14" s="177">
        <v>4084</v>
      </c>
      <c r="O14" s="177">
        <v>44520</v>
      </c>
      <c r="P14" s="177">
        <v>318</v>
      </c>
      <c r="Q14" s="177">
        <v>5672</v>
      </c>
      <c r="R14" s="177">
        <v>64951</v>
      </c>
      <c r="S14" s="177">
        <v>35</v>
      </c>
      <c r="T14" s="177">
        <v>1247</v>
      </c>
      <c r="U14" s="177">
        <v>21962</v>
      </c>
      <c r="V14" s="177">
        <v>2123</v>
      </c>
      <c r="W14" s="177">
        <v>19384</v>
      </c>
      <c r="X14" s="177">
        <v>144244</v>
      </c>
      <c r="Y14" s="177">
        <v>5</v>
      </c>
      <c r="Z14" s="177">
        <v>72</v>
      </c>
      <c r="AA14" s="177">
        <v>215</v>
      </c>
      <c r="AB14" s="177">
        <v>25</v>
      </c>
      <c r="AC14" s="177">
        <v>540</v>
      </c>
      <c r="AD14" s="177">
        <v>3120</v>
      </c>
      <c r="AE14" s="177">
        <v>6</v>
      </c>
      <c r="AF14" s="177">
        <v>30</v>
      </c>
      <c r="AG14" s="177">
        <v>74</v>
      </c>
      <c r="AH14" s="178" t="s">
        <v>251</v>
      </c>
      <c r="AI14"/>
      <c r="AJ14"/>
      <c r="AK14"/>
    </row>
    <row r="15" spans="1:37" s="182" customFormat="1" ht="10.5" customHeight="1">
      <c r="A15" s="228" t="s">
        <v>252</v>
      </c>
      <c r="B15" s="228"/>
      <c r="C15" s="229"/>
      <c r="D15" s="180">
        <v>2902</v>
      </c>
      <c r="E15" s="180">
        <v>38913.100000000006</v>
      </c>
      <c r="F15" s="180">
        <v>410938</v>
      </c>
      <c r="G15" s="180">
        <v>61</v>
      </c>
      <c r="H15" s="180">
        <v>4519</v>
      </c>
      <c r="I15" s="180">
        <v>93237</v>
      </c>
      <c r="J15" s="180">
        <v>131</v>
      </c>
      <c r="K15" s="180">
        <v>2778.2999999999997</v>
      </c>
      <c r="L15" s="180">
        <v>27612</v>
      </c>
      <c r="M15" s="180">
        <v>186</v>
      </c>
      <c r="N15" s="180">
        <v>4103.2</v>
      </c>
      <c r="O15" s="180">
        <v>45023</v>
      </c>
      <c r="P15" s="180">
        <v>321</v>
      </c>
      <c r="Q15" s="180">
        <v>5722.6</v>
      </c>
      <c r="R15" s="180">
        <v>65457.3</v>
      </c>
      <c r="S15" s="180">
        <v>35</v>
      </c>
      <c r="T15" s="180">
        <v>1247.4000000000001</v>
      </c>
      <c r="U15" s="180">
        <v>21961.5</v>
      </c>
      <c r="V15" s="180">
        <v>2130</v>
      </c>
      <c r="W15" s="180">
        <v>19881.600000000002</v>
      </c>
      <c r="X15" s="180">
        <v>154180.20000000001</v>
      </c>
      <c r="Y15" s="180">
        <v>5</v>
      </c>
      <c r="Z15" s="180">
        <v>71.900000000000006</v>
      </c>
      <c r="AA15" s="180">
        <v>215</v>
      </c>
      <c r="AB15" s="180">
        <v>26</v>
      </c>
      <c r="AC15" s="180">
        <v>543.29999999999995</v>
      </c>
      <c r="AD15" s="180">
        <v>3150.1</v>
      </c>
      <c r="AE15" s="180">
        <v>7</v>
      </c>
      <c r="AF15" s="180">
        <v>45.8</v>
      </c>
      <c r="AG15" s="180">
        <v>101.9</v>
      </c>
      <c r="AH15" s="203" t="s">
        <v>252</v>
      </c>
      <c r="AI15"/>
      <c r="AJ15"/>
      <c r="AK15"/>
    </row>
    <row r="16" spans="1:37" s="182" customFormat="1" ht="6" customHeight="1">
      <c r="A16" s="211"/>
      <c r="B16" s="211"/>
      <c r="C16" s="212"/>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6"/>
      <c r="AI16"/>
      <c r="AJ16"/>
      <c r="AK16"/>
    </row>
    <row r="17" spans="1:37" s="187" customFormat="1" ht="10.5" customHeight="1">
      <c r="A17" s="228" t="s">
        <v>107</v>
      </c>
      <c r="B17" s="228"/>
      <c r="C17" s="229"/>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88"/>
      <c r="AH17" s="201" t="s">
        <v>107</v>
      </c>
      <c r="AI17"/>
      <c r="AJ17"/>
      <c r="AK17"/>
    </row>
    <row r="18" spans="1:37" s="161" customFormat="1">
      <c r="B18" s="209">
        <v>1</v>
      </c>
      <c r="C18" s="210" t="s">
        <v>20</v>
      </c>
      <c r="D18" s="189">
        <v>2389</v>
      </c>
      <c r="E18" s="189">
        <v>12785.3</v>
      </c>
      <c r="F18" s="189">
        <v>88654.499999999985</v>
      </c>
      <c r="G18" s="189">
        <v>40</v>
      </c>
      <c r="H18" s="189">
        <v>218</v>
      </c>
      <c r="I18" s="189">
        <v>4469</v>
      </c>
      <c r="J18" s="189">
        <v>82</v>
      </c>
      <c r="K18" s="189">
        <v>489.6</v>
      </c>
      <c r="L18" s="189">
        <v>3675</v>
      </c>
      <c r="M18" s="189">
        <v>136</v>
      </c>
      <c r="N18" s="189">
        <v>825.3</v>
      </c>
      <c r="O18" s="189">
        <v>7484.5999999999995</v>
      </c>
      <c r="P18" s="177">
        <v>250</v>
      </c>
      <c r="Q18" s="177">
        <v>1441.6999999999998</v>
      </c>
      <c r="R18" s="177">
        <v>11579.199999999999</v>
      </c>
      <c r="S18" s="177">
        <v>26</v>
      </c>
      <c r="T18" s="177">
        <v>168.9</v>
      </c>
      <c r="U18" s="177">
        <v>4393.3</v>
      </c>
      <c r="V18" s="177">
        <v>1830</v>
      </c>
      <c r="W18" s="177">
        <v>9494.5</v>
      </c>
      <c r="X18" s="177">
        <v>56446.2</v>
      </c>
      <c r="Y18" s="177">
        <v>4</v>
      </c>
      <c r="Z18" s="177">
        <v>28.9</v>
      </c>
      <c r="AA18" s="177">
        <v>86</v>
      </c>
      <c r="AB18" s="177">
        <v>15</v>
      </c>
      <c r="AC18" s="177">
        <v>88.7</v>
      </c>
      <c r="AD18" s="177">
        <v>447.5</v>
      </c>
      <c r="AE18" s="177">
        <v>6</v>
      </c>
      <c r="AF18" s="177">
        <v>29.7</v>
      </c>
      <c r="AG18" s="177">
        <v>73.7</v>
      </c>
      <c r="AH18" s="190">
        <v>1</v>
      </c>
      <c r="AI18"/>
      <c r="AJ18"/>
      <c r="AK18"/>
    </row>
    <row r="19" spans="1:37" s="161" customFormat="1">
      <c r="B19" s="209">
        <v>2</v>
      </c>
      <c r="C19" s="210" t="s">
        <v>21</v>
      </c>
      <c r="D19" s="189">
        <v>298</v>
      </c>
      <c r="E19" s="189">
        <v>5828.2</v>
      </c>
      <c r="F19" s="189">
        <v>45229.1</v>
      </c>
      <c r="G19" s="189">
        <v>8</v>
      </c>
      <c r="H19" s="189">
        <v>173</v>
      </c>
      <c r="I19" s="189">
        <v>4885</v>
      </c>
      <c r="J19" s="189">
        <v>21</v>
      </c>
      <c r="K19" s="189">
        <v>444.7</v>
      </c>
      <c r="L19" s="189">
        <v>3555.3</v>
      </c>
      <c r="M19" s="189">
        <v>25</v>
      </c>
      <c r="N19" s="189">
        <v>555.29999999999995</v>
      </c>
      <c r="O19" s="189">
        <v>5009.5</v>
      </c>
      <c r="P19" s="177">
        <v>39</v>
      </c>
      <c r="Q19" s="177">
        <v>744</v>
      </c>
      <c r="R19" s="177">
        <v>7391.3</v>
      </c>
      <c r="S19" s="177">
        <v>4</v>
      </c>
      <c r="T19" s="177">
        <v>74.8</v>
      </c>
      <c r="U19" s="177">
        <v>839.5</v>
      </c>
      <c r="V19" s="177">
        <v>193</v>
      </c>
      <c r="W19" s="177">
        <v>3645.5</v>
      </c>
      <c r="X19" s="177">
        <v>22327.399999999998</v>
      </c>
      <c r="Y19" s="191">
        <v>0</v>
      </c>
      <c r="Z19" s="191">
        <v>0</v>
      </c>
      <c r="AA19" s="191">
        <v>0</v>
      </c>
      <c r="AB19" s="177">
        <v>7</v>
      </c>
      <c r="AC19" s="177">
        <v>174.8</v>
      </c>
      <c r="AD19" s="177">
        <v>1192.9000000000001</v>
      </c>
      <c r="AE19" s="189">
        <v>1</v>
      </c>
      <c r="AF19" s="189">
        <v>16.100000000000001</v>
      </c>
      <c r="AG19" s="189">
        <v>28.2</v>
      </c>
      <c r="AH19" s="190">
        <v>2</v>
      </c>
      <c r="AI19"/>
      <c r="AJ19"/>
      <c r="AK19"/>
    </row>
    <row r="20" spans="1:37" s="161" customFormat="1">
      <c r="B20" s="209">
        <v>3</v>
      </c>
      <c r="C20" s="210" t="s">
        <v>30</v>
      </c>
      <c r="D20" s="189">
        <v>98</v>
      </c>
      <c r="E20" s="189">
        <v>3787.1</v>
      </c>
      <c r="F20" s="189">
        <v>38016.800000000003</v>
      </c>
      <c r="G20" s="189">
        <v>3</v>
      </c>
      <c r="H20" s="189">
        <v>154</v>
      </c>
      <c r="I20" s="189">
        <v>3293</v>
      </c>
      <c r="J20" s="189">
        <v>10</v>
      </c>
      <c r="K20" s="189">
        <v>383.7</v>
      </c>
      <c r="L20" s="189">
        <v>4189.3999999999996</v>
      </c>
      <c r="M20" s="189">
        <v>13</v>
      </c>
      <c r="N20" s="189">
        <v>498</v>
      </c>
      <c r="O20" s="189">
        <v>4992.6000000000004</v>
      </c>
      <c r="P20" s="177">
        <v>15</v>
      </c>
      <c r="Q20" s="177">
        <v>616.29999999999995</v>
      </c>
      <c r="R20" s="177">
        <v>7473.2000000000007</v>
      </c>
      <c r="S20" s="191">
        <v>0</v>
      </c>
      <c r="T20" s="191">
        <v>0</v>
      </c>
      <c r="U20" s="191">
        <v>0</v>
      </c>
      <c r="V20" s="177">
        <v>54</v>
      </c>
      <c r="W20" s="177">
        <v>2021</v>
      </c>
      <c r="X20" s="177">
        <v>17737.8</v>
      </c>
      <c r="Y20" s="177">
        <v>1</v>
      </c>
      <c r="Z20" s="177">
        <v>43</v>
      </c>
      <c r="AA20" s="177">
        <v>129</v>
      </c>
      <c r="AB20" s="177">
        <v>2</v>
      </c>
      <c r="AC20" s="177">
        <v>71.099999999999994</v>
      </c>
      <c r="AD20" s="177">
        <v>201.8</v>
      </c>
      <c r="AE20" s="189">
        <v>0</v>
      </c>
      <c r="AF20" s="189">
        <v>0</v>
      </c>
      <c r="AG20" s="189">
        <v>0</v>
      </c>
      <c r="AH20" s="190">
        <v>3</v>
      </c>
      <c r="AI20"/>
      <c r="AJ20"/>
      <c r="AK20"/>
    </row>
    <row r="21" spans="1:37" s="161" customFormat="1">
      <c r="B21" s="209">
        <v>4</v>
      </c>
      <c r="C21" s="210" t="s">
        <v>31</v>
      </c>
      <c r="D21" s="189">
        <v>73</v>
      </c>
      <c r="E21" s="189">
        <v>5009.5000000000009</v>
      </c>
      <c r="F21" s="189">
        <v>58962.400000000001</v>
      </c>
      <c r="G21" s="189">
        <v>2</v>
      </c>
      <c r="H21" s="189">
        <v>213</v>
      </c>
      <c r="I21" s="189">
        <v>4932</v>
      </c>
      <c r="J21" s="189">
        <v>15</v>
      </c>
      <c r="K21" s="189">
        <v>1005.8</v>
      </c>
      <c r="L21" s="189">
        <v>12023</v>
      </c>
      <c r="M21" s="189">
        <v>6</v>
      </c>
      <c r="N21" s="189">
        <v>382.6</v>
      </c>
      <c r="O21" s="189">
        <v>6322.4</v>
      </c>
      <c r="P21" s="177">
        <v>7</v>
      </c>
      <c r="Q21" s="177">
        <v>515.5</v>
      </c>
      <c r="R21" s="177">
        <v>4971.7</v>
      </c>
      <c r="S21" s="177">
        <v>3</v>
      </c>
      <c r="T21" s="177">
        <v>214</v>
      </c>
      <c r="U21" s="177">
        <v>4093.5</v>
      </c>
      <c r="V21" s="177">
        <v>39</v>
      </c>
      <c r="W21" s="177">
        <v>2616.3000000000002</v>
      </c>
      <c r="X21" s="177">
        <v>26223.7</v>
      </c>
      <c r="Y21" s="191">
        <v>0</v>
      </c>
      <c r="Z21" s="191">
        <v>0</v>
      </c>
      <c r="AA21" s="191">
        <v>0</v>
      </c>
      <c r="AB21" s="177">
        <v>1</v>
      </c>
      <c r="AC21" s="177">
        <v>62.3</v>
      </c>
      <c r="AD21" s="177">
        <v>396.1</v>
      </c>
      <c r="AE21" s="189">
        <v>0</v>
      </c>
      <c r="AF21" s="189">
        <v>0</v>
      </c>
      <c r="AG21" s="189">
        <v>0</v>
      </c>
      <c r="AH21" s="190">
        <v>4</v>
      </c>
      <c r="AI21"/>
      <c r="AJ21"/>
      <c r="AK21"/>
    </row>
    <row r="22" spans="1:37" s="161" customFormat="1">
      <c r="B22" s="209">
        <v>5</v>
      </c>
      <c r="C22" s="210" t="s">
        <v>22</v>
      </c>
      <c r="D22" s="189">
        <v>44</v>
      </c>
      <c r="E22" s="189">
        <v>11503.000000000002</v>
      </c>
      <c r="F22" s="189">
        <v>180075.2</v>
      </c>
      <c r="G22" s="189">
        <v>8</v>
      </c>
      <c r="H22" s="189">
        <v>3761</v>
      </c>
      <c r="I22" s="189">
        <v>75658</v>
      </c>
      <c r="J22" s="189">
        <v>3</v>
      </c>
      <c r="K22" s="189">
        <v>454.5</v>
      </c>
      <c r="L22" s="189">
        <v>4169.3</v>
      </c>
      <c r="M22" s="189">
        <v>6</v>
      </c>
      <c r="N22" s="189">
        <v>1842</v>
      </c>
      <c r="O22" s="189">
        <v>21213.9</v>
      </c>
      <c r="P22" s="177">
        <v>10</v>
      </c>
      <c r="Q22" s="177">
        <v>2405.1</v>
      </c>
      <c r="R22" s="177">
        <v>34041.9</v>
      </c>
      <c r="S22" s="177">
        <v>2</v>
      </c>
      <c r="T22" s="177">
        <v>789.7</v>
      </c>
      <c r="U22" s="177">
        <v>12635.2</v>
      </c>
      <c r="V22" s="177">
        <v>14</v>
      </c>
      <c r="W22" s="177">
        <v>2104.3000000000002</v>
      </c>
      <c r="X22" s="177">
        <v>31445.1</v>
      </c>
      <c r="Y22" s="191">
        <v>0</v>
      </c>
      <c r="Z22" s="191">
        <v>0</v>
      </c>
      <c r="AA22" s="191">
        <v>0</v>
      </c>
      <c r="AB22" s="177">
        <v>1</v>
      </c>
      <c r="AC22" s="177">
        <v>146.4</v>
      </c>
      <c r="AD22" s="177">
        <v>911.8</v>
      </c>
      <c r="AE22" s="189">
        <v>0</v>
      </c>
      <c r="AF22" s="189">
        <v>0</v>
      </c>
      <c r="AG22" s="189">
        <v>0</v>
      </c>
      <c r="AH22" s="190">
        <v>5</v>
      </c>
      <c r="AI22"/>
      <c r="AJ22"/>
      <c r="AK22"/>
    </row>
    <row r="23" spans="1:37" s="161" customFormat="1" ht="10.5" customHeight="1">
      <c r="A23" s="228" t="s">
        <v>1</v>
      </c>
      <c r="B23" s="228"/>
      <c r="C23" s="229"/>
      <c r="D23" s="189"/>
      <c r="E23" s="189"/>
      <c r="F23" s="189"/>
      <c r="G23" s="189"/>
      <c r="H23" s="189"/>
      <c r="I23" s="189"/>
      <c r="J23" s="189"/>
      <c r="K23" s="189"/>
      <c r="L23" s="189"/>
      <c r="M23" s="189"/>
      <c r="N23" s="189"/>
      <c r="O23" s="189"/>
      <c r="P23" s="177"/>
      <c r="Q23" s="177"/>
      <c r="R23" s="177"/>
      <c r="S23" s="177"/>
      <c r="T23" s="177"/>
      <c r="U23" s="177"/>
      <c r="V23" s="177"/>
      <c r="W23" s="177"/>
      <c r="X23" s="177"/>
      <c r="Y23" s="177"/>
      <c r="Z23" s="177"/>
      <c r="AA23" s="177"/>
      <c r="AB23" s="177"/>
      <c r="AC23" s="177"/>
      <c r="AD23" s="177"/>
      <c r="AE23" s="189"/>
      <c r="AF23" s="177"/>
      <c r="AG23" s="188"/>
      <c r="AH23" s="201" t="s">
        <v>1</v>
      </c>
      <c r="AI23"/>
      <c r="AJ23"/>
      <c r="AK23"/>
    </row>
    <row r="24" spans="1:37" s="161" customFormat="1">
      <c r="A24" s="209"/>
      <c r="B24" s="209">
        <v>1</v>
      </c>
      <c r="C24" s="210" t="s">
        <v>20</v>
      </c>
      <c r="D24" s="189">
        <v>210</v>
      </c>
      <c r="E24" s="189">
        <v>1675.2</v>
      </c>
      <c r="F24" s="189">
        <v>10701.1</v>
      </c>
      <c r="G24" s="191">
        <v>0</v>
      </c>
      <c r="H24" s="191">
        <v>0</v>
      </c>
      <c r="I24" s="191">
        <v>0</v>
      </c>
      <c r="J24" s="189">
        <v>4</v>
      </c>
      <c r="K24" s="189">
        <v>36.799999999999997</v>
      </c>
      <c r="L24" s="189">
        <v>261</v>
      </c>
      <c r="M24" s="189">
        <v>5</v>
      </c>
      <c r="N24" s="189">
        <v>50.5</v>
      </c>
      <c r="O24" s="189">
        <v>864.2</v>
      </c>
      <c r="P24" s="177">
        <v>19</v>
      </c>
      <c r="Q24" s="177">
        <v>160.6</v>
      </c>
      <c r="R24" s="177">
        <v>2010.3</v>
      </c>
      <c r="S24" s="177">
        <v>7</v>
      </c>
      <c r="T24" s="177">
        <v>64</v>
      </c>
      <c r="U24" s="177">
        <v>1490.4</v>
      </c>
      <c r="V24" s="177">
        <v>171</v>
      </c>
      <c r="W24" s="177">
        <v>1329.6</v>
      </c>
      <c r="X24" s="177">
        <v>5986.8</v>
      </c>
      <c r="Y24" s="177">
        <v>3</v>
      </c>
      <c r="Z24" s="177">
        <v>25.4</v>
      </c>
      <c r="AA24" s="177">
        <v>71.8</v>
      </c>
      <c r="AB24" s="191">
        <v>0</v>
      </c>
      <c r="AC24" s="191">
        <v>0</v>
      </c>
      <c r="AD24" s="191">
        <v>0</v>
      </c>
      <c r="AE24" s="189">
        <v>1</v>
      </c>
      <c r="AF24" s="177">
        <v>8.3000000000000007</v>
      </c>
      <c r="AG24" s="177">
        <v>16.600000000000001</v>
      </c>
      <c r="AH24" s="190">
        <v>1</v>
      </c>
      <c r="AI24"/>
      <c r="AJ24"/>
      <c r="AK24"/>
    </row>
    <row r="25" spans="1:37" s="161" customFormat="1">
      <c r="A25" s="209"/>
      <c r="B25" s="209">
        <v>2</v>
      </c>
      <c r="C25" s="210" t="s">
        <v>21</v>
      </c>
      <c r="D25" s="189">
        <v>135</v>
      </c>
      <c r="E25" s="189">
        <v>2665.7000000000003</v>
      </c>
      <c r="F25" s="189">
        <v>20694.600000000002</v>
      </c>
      <c r="G25" s="189">
        <v>3</v>
      </c>
      <c r="H25" s="189">
        <v>60</v>
      </c>
      <c r="I25" s="189">
        <v>2075</v>
      </c>
      <c r="J25" s="189">
        <v>11</v>
      </c>
      <c r="K25" s="189">
        <v>248</v>
      </c>
      <c r="L25" s="189">
        <v>1892</v>
      </c>
      <c r="M25" s="189">
        <v>17</v>
      </c>
      <c r="N25" s="189">
        <v>398.9</v>
      </c>
      <c r="O25" s="189">
        <v>3736.4</v>
      </c>
      <c r="P25" s="177">
        <v>21</v>
      </c>
      <c r="Q25" s="177">
        <v>422.1</v>
      </c>
      <c r="R25" s="177">
        <v>4284.3</v>
      </c>
      <c r="S25" s="177">
        <v>1</v>
      </c>
      <c r="T25" s="177">
        <v>17.2</v>
      </c>
      <c r="U25" s="177">
        <v>34.4</v>
      </c>
      <c r="V25" s="177">
        <v>75</v>
      </c>
      <c r="W25" s="177">
        <v>1347.9</v>
      </c>
      <c r="X25" s="177">
        <v>7551.8</v>
      </c>
      <c r="Y25" s="191">
        <v>0</v>
      </c>
      <c r="Z25" s="191">
        <v>0</v>
      </c>
      <c r="AA25" s="191">
        <v>0</v>
      </c>
      <c r="AB25" s="177">
        <v>6</v>
      </c>
      <c r="AC25" s="177">
        <v>155.5</v>
      </c>
      <c r="AD25" s="177">
        <v>1092.5</v>
      </c>
      <c r="AE25" s="189">
        <v>1</v>
      </c>
      <c r="AF25" s="189">
        <v>16.100000000000001</v>
      </c>
      <c r="AG25" s="189">
        <v>28.2</v>
      </c>
      <c r="AH25" s="190">
        <v>2</v>
      </c>
      <c r="AI25"/>
      <c r="AJ25"/>
      <c r="AK25"/>
    </row>
    <row r="26" spans="1:37" s="161" customFormat="1">
      <c r="A26" s="209"/>
      <c r="B26" s="209">
        <v>3</v>
      </c>
      <c r="C26" s="210" t="s">
        <v>30</v>
      </c>
      <c r="D26" s="189">
        <v>61</v>
      </c>
      <c r="E26" s="189">
        <v>2444.7999999999997</v>
      </c>
      <c r="F26" s="189">
        <v>25419</v>
      </c>
      <c r="G26" s="189">
        <v>2</v>
      </c>
      <c r="H26" s="189">
        <v>124</v>
      </c>
      <c r="I26" s="189">
        <v>2872</v>
      </c>
      <c r="J26" s="189">
        <v>6</v>
      </c>
      <c r="K26" s="189">
        <v>239.7</v>
      </c>
      <c r="L26" s="189">
        <v>2456.8000000000002</v>
      </c>
      <c r="M26" s="189">
        <v>9</v>
      </c>
      <c r="N26" s="189">
        <v>350.9</v>
      </c>
      <c r="O26" s="189">
        <v>3484.4</v>
      </c>
      <c r="P26" s="177">
        <v>11</v>
      </c>
      <c r="Q26" s="177">
        <v>459.3</v>
      </c>
      <c r="R26" s="177">
        <v>5362.8</v>
      </c>
      <c r="S26" s="191">
        <v>0</v>
      </c>
      <c r="T26" s="191">
        <v>0</v>
      </c>
      <c r="U26" s="191">
        <v>0</v>
      </c>
      <c r="V26" s="177">
        <v>31</v>
      </c>
      <c r="W26" s="177">
        <v>1198</v>
      </c>
      <c r="X26" s="177">
        <v>10994.6</v>
      </c>
      <c r="Y26" s="177">
        <v>1</v>
      </c>
      <c r="Z26" s="177">
        <v>43</v>
      </c>
      <c r="AA26" s="177">
        <v>129</v>
      </c>
      <c r="AB26" s="177">
        <v>1</v>
      </c>
      <c r="AC26" s="177">
        <v>29.9</v>
      </c>
      <c r="AD26" s="177">
        <v>119.4</v>
      </c>
      <c r="AE26" s="191">
        <v>0</v>
      </c>
      <c r="AF26" s="191">
        <v>0</v>
      </c>
      <c r="AG26" s="191">
        <v>0</v>
      </c>
      <c r="AH26" s="190">
        <v>3</v>
      </c>
      <c r="AI26"/>
      <c r="AJ26"/>
      <c r="AK26"/>
    </row>
    <row r="27" spans="1:37" s="161" customFormat="1">
      <c r="A27" s="209"/>
      <c r="B27" s="209">
        <v>4</v>
      </c>
      <c r="C27" s="210" t="s">
        <v>31</v>
      </c>
      <c r="D27" s="189">
        <v>47</v>
      </c>
      <c r="E27" s="189">
        <v>3179.9</v>
      </c>
      <c r="F27" s="189">
        <v>42205.4</v>
      </c>
      <c r="G27" s="189">
        <v>1</v>
      </c>
      <c r="H27" s="189">
        <v>67</v>
      </c>
      <c r="I27" s="189">
        <v>2352</v>
      </c>
      <c r="J27" s="189">
        <v>11</v>
      </c>
      <c r="K27" s="189">
        <v>741.5</v>
      </c>
      <c r="L27" s="189">
        <v>9253.7999999999993</v>
      </c>
      <c r="M27" s="189">
        <v>6</v>
      </c>
      <c r="N27" s="189">
        <v>382.6</v>
      </c>
      <c r="O27" s="189">
        <v>6322.4</v>
      </c>
      <c r="P27" s="177">
        <v>4</v>
      </c>
      <c r="Q27" s="177">
        <v>271.39999999999998</v>
      </c>
      <c r="R27" s="177">
        <v>2209.1999999999998</v>
      </c>
      <c r="S27" s="177">
        <v>3</v>
      </c>
      <c r="T27" s="177">
        <v>214</v>
      </c>
      <c r="U27" s="177">
        <v>4093.5</v>
      </c>
      <c r="V27" s="177">
        <v>21</v>
      </c>
      <c r="W27" s="177">
        <v>1441.1</v>
      </c>
      <c r="X27" s="177">
        <v>17578.400000000001</v>
      </c>
      <c r="Y27" s="191">
        <v>0</v>
      </c>
      <c r="Z27" s="191">
        <v>0</v>
      </c>
      <c r="AA27" s="191">
        <v>0</v>
      </c>
      <c r="AB27" s="177">
        <v>1</v>
      </c>
      <c r="AC27" s="177">
        <v>62.3</v>
      </c>
      <c r="AD27" s="177">
        <v>396.1</v>
      </c>
      <c r="AE27" s="191">
        <v>0</v>
      </c>
      <c r="AF27" s="191">
        <v>0</v>
      </c>
      <c r="AG27" s="191">
        <v>0</v>
      </c>
      <c r="AH27" s="190">
        <v>4</v>
      </c>
      <c r="AI27"/>
      <c r="AJ27"/>
      <c r="AK27"/>
    </row>
    <row r="28" spans="1:37" s="161" customFormat="1">
      <c r="A28" s="209"/>
      <c r="B28" s="209">
        <v>5</v>
      </c>
      <c r="C28" s="210" t="s">
        <v>22</v>
      </c>
      <c r="D28" s="189">
        <v>30</v>
      </c>
      <c r="E28" s="189">
        <v>8551</v>
      </c>
      <c r="F28" s="189">
        <v>143535.79999999999</v>
      </c>
      <c r="G28" s="189">
        <v>6</v>
      </c>
      <c r="H28" s="189">
        <v>3052</v>
      </c>
      <c r="I28" s="189">
        <v>65549</v>
      </c>
      <c r="J28" s="189">
        <v>2</v>
      </c>
      <c r="K28" s="189">
        <v>266.5</v>
      </c>
      <c r="L28" s="189">
        <v>2715.3</v>
      </c>
      <c r="M28" s="189">
        <v>4</v>
      </c>
      <c r="N28" s="189">
        <v>1147.5</v>
      </c>
      <c r="O28" s="189">
        <v>15239.4</v>
      </c>
      <c r="P28" s="177">
        <v>9</v>
      </c>
      <c r="Q28" s="177">
        <v>2232.6</v>
      </c>
      <c r="R28" s="177">
        <v>29158.1</v>
      </c>
      <c r="S28" s="177">
        <v>1</v>
      </c>
      <c r="T28" s="177">
        <v>475.7</v>
      </c>
      <c r="U28" s="177">
        <v>7611.2</v>
      </c>
      <c r="V28" s="177">
        <v>7</v>
      </c>
      <c r="W28" s="177">
        <v>1230.3</v>
      </c>
      <c r="X28" s="177">
        <v>22351</v>
      </c>
      <c r="Y28" s="191">
        <v>0</v>
      </c>
      <c r="Z28" s="191">
        <v>0</v>
      </c>
      <c r="AA28" s="191">
        <v>0</v>
      </c>
      <c r="AB28" s="177">
        <v>1</v>
      </c>
      <c r="AC28" s="177">
        <v>146.4</v>
      </c>
      <c r="AD28" s="177">
        <v>911.8</v>
      </c>
      <c r="AE28" s="191">
        <v>0</v>
      </c>
      <c r="AF28" s="191">
        <v>0</v>
      </c>
      <c r="AG28" s="191">
        <v>0</v>
      </c>
      <c r="AH28" s="190">
        <v>5</v>
      </c>
      <c r="AI28"/>
      <c r="AJ28"/>
      <c r="AK28"/>
    </row>
    <row r="29" spans="1:37" s="161" customFormat="1" ht="10.5" customHeight="1">
      <c r="A29" s="228" t="s">
        <v>2</v>
      </c>
      <c r="B29" s="228"/>
      <c r="C29" s="229"/>
      <c r="D29" s="189"/>
      <c r="E29" s="189"/>
      <c r="F29" s="189"/>
      <c r="G29" s="189"/>
      <c r="H29" s="189"/>
      <c r="I29" s="189"/>
      <c r="J29" s="189"/>
      <c r="K29" s="189"/>
      <c r="L29" s="189"/>
      <c r="M29" s="189"/>
      <c r="N29" s="189"/>
      <c r="O29" s="189"/>
      <c r="P29" s="177"/>
      <c r="Q29" s="177"/>
      <c r="R29" s="177"/>
      <c r="S29" s="177"/>
      <c r="T29" s="177"/>
      <c r="U29" s="177"/>
      <c r="V29" s="177"/>
      <c r="W29" s="177"/>
      <c r="X29" s="177"/>
      <c r="Y29" s="177"/>
      <c r="Z29" s="177"/>
      <c r="AA29" s="177"/>
      <c r="AB29" s="177"/>
      <c r="AC29" s="177"/>
      <c r="AD29" s="177"/>
      <c r="AE29" s="189"/>
      <c r="AF29" s="177"/>
      <c r="AG29" s="188"/>
      <c r="AH29" s="202" t="s">
        <v>2</v>
      </c>
      <c r="AI29"/>
      <c r="AJ29"/>
      <c r="AK29"/>
    </row>
    <row r="30" spans="1:37" s="161" customFormat="1">
      <c r="A30" s="209"/>
      <c r="B30" s="209">
        <v>1</v>
      </c>
      <c r="C30" s="210" t="s">
        <v>20</v>
      </c>
      <c r="D30" s="189">
        <v>2099</v>
      </c>
      <c r="E30" s="189">
        <v>10707.9</v>
      </c>
      <c r="F30" s="189">
        <v>77110.7</v>
      </c>
      <c r="G30" s="189">
        <v>40</v>
      </c>
      <c r="H30" s="189">
        <v>218</v>
      </c>
      <c r="I30" s="189">
        <v>4469</v>
      </c>
      <c r="J30" s="189">
        <v>77</v>
      </c>
      <c r="K30" s="189">
        <v>449.7</v>
      </c>
      <c r="L30" s="189">
        <v>3402.8</v>
      </c>
      <c r="M30" s="189">
        <v>128</v>
      </c>
      <c r="N30" s="189">
        <v>756.9</v>
      </c>
      <c r="O30" s="189">
        <v>6612.5</v>
      </c>
      <c r="P30" s="177">
        <v>230</v>
      </c>
      <c r="Q30" s="177">
        <v>1278.5</v>
      </c>
      <c r="R30" s="177">
        <v>9566</v>
      </c>
      <c r="S30" s="177">
        <v>19</v>
      </c>
      <c r="T30" s="177">
        <v>104.9</v>
      </c>
      <c r="U30" s="177">
        <v>2902.9</v>
      </c>
      <c r="V30" s="177">
        <v>1584</v>
      </c>
      <c r="W30" s="177">
        <v>7786.3</v>
      </c>
      <c r="X30" s="177">
        <v>49638.7</v>
      </c>
      <c r="Y30" s="177">
        <v>1</v>
      </c>
      <c r="Z30" s="177">
        <v>3.5</v>
      </c>
      <c r="AA30" s="177">
        <v>14.2</v>
      </c>
      <c r="AB30" s="177">
        <v>15</v>
      </c>
      <c r="AC30" s="177">
        <v>88.7</v>
      </c>
      <c r="AD30" s="177">
        <v>447.5</v>
      </c>
      <c r="AE30" s="189">
        <v>5</v>
      </c>
      <c r="AF30" s="177">
        <v>21.4</v>
      </c>
      <c r="AG30" s="177">
        <v>57.1</v>
      </c>
      <c r="AH30" s="190">
        <v>1</v>
      </c>
      <c r="AI30"/>
      <c r="AJ30"/>
      <c r="AK30"/>
    </row>
    <row r="31" spans="1:37" s="161" customFormat="1">
      <c r="A31" s="209"/>
      <c r="B31" s="209">
        <v>2</v>
      </c>
      <c r="C31" s="210" t="s">
        <v>21</v>
      </c>
      <c r="D31" s="189">
        <v>156</v>
      </c>
      <c r="E31" s="189">
        <v>3035.4</v>
      </c>
      <c r="F31" s="189">
        <v>24304.2</v>
      </c>
      <c r="G31" s="189">
        <v>5</v>
      </c>
      <c r="H31" s="189">
        <v>113</v>
      </c>
      <c r="I31" s="189">
        <v>2810</v>
      </c>
      <c r="J31" s="189">
        <v>10</v>
      </c>
      <c r="K31" s="189">
        <v>196.7</v>
      </c>
      <c r="L31" s="189">
        <v>1663.3</v>
      </c>
      <c r="M31" s="189">
        <v>8</v>
      </c>
      <c r="N31" s="189">
        <v>156.4</v>
      </c>
      <c r="O31" s="189">
        <v>1273.0999999999999</v>
      </c>
      <c r="P31" s="177">
        <v>18</v>
      </c>
      <c r="Q31" s="177">
        <v>321.89999999999998</v>
      </c>
      <c r="R31" s="177">
        <v>3107</v>
      </c>
      <c r="S31" s="177">
        <v>3</v>
      </c>
      <c r="T31" s="177">
        <v>57.6</v>
      </c>
      <c r="U31" s="177">
        <v>805.1</v>
      </c>
      <c r="V31" s="177">
        <v>111</v>
      </c>
      <c r="W31" s="177">
        <v>2170.5</v>
      </c>
      <c r="X31" s="177">
        <v>14545.3</v>
      </c>
      <c r="Y31" s="191">
        <v>0</v>
      </c>
      <c r="Z31" s="191">
        <v>0</v>
      </c>
      <c r="AA31" s="191">
        <v>0</v>
      </c>
      <c r="AB31" s="177">
        <v>1</v>
      </c>
      <c r="AC31" s="177">
        <v>19.3</v>
      </c>
      <c r="AD31" s="177">
        <v>100.4</v>
      </c>
      <c r="AE31" s="191">
        <v>0</v>
      </c>
      <c r="AF31" s="191">
        <v>0</v>
      </c>
      <c r="AG31" s="191">
        <v>0</v>
      </c>
      <c r="AH31" s="190">
        <v>2</v>
      </c>
      <c r="AI31"/>
      <c r="AJ31"/>
      <c r="AK31"/>
    </row>
    <row r="32" spans="1:37" s="161" customFormat="1">
      <c r="A32" s="209"/>
      <c r="B32" s="209">
        <v>3</v>
      </c>
      <c r="C32" s="210" t="s">
        <v>30</v>
      </c>
      <c r="D32" s="189">
        <v>37</v>
      </c>
      <c r="E32" s="189">
        <v>1342.3</v>
      </c>
      <c r="F32" s="189">
        <v>12597.800000000001</v>
      </c>
      <c r="G32" s="189">
        <v>1</v>
      </c>
      <c r="H32" s="189">
        <v>30</v>
      </c>
      <c r="I32" s="189">
        <v>421</v>
      </c>
      <c r="J32" s="189">
        <v>4</v>
      </c>
      <c r="K32" s="189">
        <v>144</v>
      </c>
      <c r="L32" s="189">
        <v>1732.6</v>
      </c>
      <c r="M32" s="189">
        <v>4</v>
      </c>
      <c r="N32" s="189">
        <v>147.1</v>
      </c>
      <c r="O32" s="189">
        <v>1508.2</v>
      </c>
      <c r="P32" s="177">
        <v>4</v>
      </c>
      <c r="Q32" s="177">
        <v>157</v>
      </c>
      <c r="R32" s="177">
        <v>2110.4</v>
      </c>
      <c r="S32" s="191">
        <v>0</v>
      </c>
      <c r="T32" s="191">
        <v>0</v>
      </c>
      <c r="U32" s="191">
        <v>0</v>
      </c>
      <c r="V32" s="177">
        <v>23</v>
      </c>
      <c r="W32" s="177">
        <v>823</v>
      </c>
      <c r="X32" s="177">
        <v>6743.2</v>
      </c>
      <c r="Y32" s="191">
        <v>0</v>
      </c>
      <c r="Z32" s="191">
        <v>0</v>
      </c>
      <c r="AA32" s="191">
        <v>0</v>
      </c>
      <c r="AB32" s="189">
        <v>1</v>
      </c>
      <c r="AC32" s="189">
        <v>41.2</v>
      </c>
      <c r="AD32" s="189">
        <v>82.4</v>
      </c>
      <c r="AE32" s="191">
        <v>0</v>
      </c>
      <c r="AF32" s="191">
        <v>0</v>
      </c>
      <c r="AG32" s="191">
        <v>0</v>
      </c>
      <c r="AH32" s="190">
        <v>3</v>
      </c>
      <c r="AI32"/>
      <c r="AJ32"/>
      <c r="AK32"/>
    </row>
    <row r="33" spans="1:37" s="161" customFormat="1">
      <c r="A33" s="209"/>
      <c r="B33" s="209">
        <v>4</v>
      </c>
      <c r="C33" s="210" t="s">
        <v>31</v>
      </c>
      <c r="D33" s="189">
        <v>25</v>
      </c>
      <c r="E33" s="189">
        <v>1767.6</v>
      </c>
      <c r="F33" s="189">
        <v>16633</v>
      </c>
      <c r="G33" s="189">
        <v>1</v>
      </c>
      <c r="H33" s="189">
        <v>146</v>
      </c>
      <c r="I33" s="189">
        <v>2580</v>
      </c>
      <c r="J33" s="189">
        <v>4</v>
      </c>
      <c r="K33" s="189">
        <v>264.3</v>
      </c>
      <c r="L33" s="189">
        <v>2769.2</v>
      </c>
      <c r="M33" s="189">
        <v>0</v>
      </c>
      <c r="N33" s="189">
        <v>0</v>
      </c>
      <c r="O33" s="189">
        <v>0</v>
      </c>
      <c r="P33" s="177">
        <v>3</v>
      </c>
      <c r="Q33" s="177">
        <v>244.1</v>
      </c>
      <c r="R33" s="177">
        <v>2762.5</v>
      </c>
      <c r="S33" s="191">
        <v>0</v>
      </c>
      <c r="T33" s="191">
        <v>0</v>
      </c>
      <c r="U33" s="191">
        <v>0</v>
      </c>
      <c r="V33" s="177">
        <v>17</v>
      </c>
      <c r="W33" s="177">
        <v>1113.2</v>
      </c>
      <c r="X33" s="177">
        <v>8521.2999999999993</v>
      </c>
      <c r="Y33" s="191">
        <v>0</v>
      </c>
      <c r="Z33" s="191">
        <v>0</v>
      </c>
      <c r="AA33" s="191">
        <v>0</v>
      </c>
      <c r="AB33" s="191">
        <v>0</v>
      </c>
      <c r="AC33" s="191">
        <v>0</v>
      </c>
      <c r="AD33" s="191">
        <v>0</v>
      </c>
      <c r="AE33" s="191">
        <v>0</v>
      </c>
      <c r="AF33" s="191">
        <v>0</v>
      </c>
      <c r="AG33" s="191">
        <v>0</v>
      </c>
      <c r="AH33" s="190">
        <v>4</v>
      </c>
      <c r="AI33"/>
      <c r="AJ33"/>
      <c r="AK33"/>
    </row>
    <row r="34" spans="1:37" s="161" customFormat="1">
      <c r="A34" s="209"/>
      <c r="B34" s="209">
        <v>5</v>
      </c>
      <c r="C34" s="210" t="s">
        <v>22</v>
      </c>
      <c r="D34" s="189">
        <v>14</v>
      </c>
      <c r="E34" s="189">
        <v>2952</v>
      </c>
      <c r="F34" s="189">
        <v>36539.4</v>
      </c>
      <c r="G34" s="189">
        <v>2</v>
      </c>
      <c r="H34" s="189">
        <v>709</v>
      </c>
      <c r="I34" s="189">
        <v>10109</v>
      </c>
      <c r="J34" s="189">
        <v>1</v>
      </c>
      <c r="K34" s="189">
        <v>188</v>
      </c>
      <c r="L34" s="189">
        <v>1454</v>
      </c>
      <c r="M34" s="189">
        <v>2</v>
      </c>
      <c r="N34" s="189">
        <v>694.5</v>
      </c>
      <c r="O34" s="189">
        <v>5974.5</v>
      </c>
      <c r="P34" s="191">
        <v>1</v>
      </c>
      <c r="Q34" s="191">
        <v>172.5</v>
      </c>
      <c r="R34" s="191">
        <v>4883.8</v>
      </c>
      <c r="S34" s="177">
        <v>1</v>
      </c>
      <c r="T34" s="177">
        <v>314</v>
      </c>
      <c r="U34" s="177">
        <v>5024</v>
      </c>
      <c r="V34" s="177">
        <v>7</v>
      </c>
      <c r="W34" s="177">
        <v>874</v>
      </c>
      <c r="X34" s="177">
        <v>9094.1</v>
      </c>
      <c r="Y34" s="191">
        <v>0</v>
      </c>
      <c r="Z34" s="191">
        <v>0</v>
      </c>
      <c r="AA34" s="191">
        <v>0</v>
      </c>
      <c r="AB34" s="191">
        <v>0</v>
      </c>
      <c r="AC34" s="191">
        <v>0</v>
      </c>
      <c r="AD34" s="191">
        <v>0</v>
      </c>
      <c r="AE34" s="191">
        <v>0</v>
      </c>
      <c r="AF34" s="191">
        <v>0</v>
      </c>
      <c r="AG34" s="191">
        <v>0</v>
      </c>
      <c r="AH34" s="190">
        <v>5</v>
      </c>
      <c r="AI34"/>
      <c r="AJ34"/>
      <c r="AK34"/>
    </row>
    <row r="35" spans="1:37" s="161" customFormat="1" ht="10.5" customHeight="1">
      <c r="A35" s="228" t="s">
        <v>3</v>
      </c>
      <c r="B35" s="228"/>
      <c r="C35" s="229"/>
      <c r="D35" s="189"/>
      <c r="E35" s="189"/>
      <c r="F35" s="189"/>
      <c r="G35" s="189"/>
      <c r="H35" s="189"/>
      <c r="I35" s="189"/>
      <c r="J35" s="189"/>
      <c r="K35" s="189"/>
      <c r="L35" s="189"/>
      <c r="M35" s="189"/>
      <c r="N35" s="189"/>
      <c r="O35" s="189"/>
      <c r="P35" s="177"/>
      <c r="Q35" s="177"/>
      <c r="R35" s="177"/>
      <c r="S35" s="177"/>
      <c r="T35" s="177"/>
      <c r="U35" s="177"/>
      <c r="V35" s="177"/>
      <c r="W35" s="177"/>
      <c r="X35" s="177"/>
      <c r="Y35" s="177"/>
      <c r="Z35" s="177"/>
      <c r="AA35" s="177"/>
      <c r="AB35" s="177"/>
      <c r="AC35" s="177"/>
      <c r="AD35" s="177"/>
      <c r="AE35" s="189"/>
      <c r="AF35" s="177"/>
      <c r="AG35" s="188"/>
      <c r="AH35" s="201" t="s">
        <v>3</v>
      </c>
      <c r="AI35"/>
      <c r="AJ35"/>
      <c r="AK35"/>
    </row>
    <row r="36" spans="1:37" s="161" customFormat="1">
      <c r="A36" s="209"/>
      <c r="B36" s="209">
        <v>1</v>
      </c>
      <c r="C36" s="210" t="s">
        <v>20</v>
      </c>
      <c r="D36" s="189">
        <v>20</v>
      </c>
      <c r="E36" s="189">
        <v>82.6</v>
      </c>
      <c r="F36" s="189">
        <v>294.10000000000002</v>
      </c>
      <c r="G36" s="191">
        <v>0</v>
      </c>
      <c r="H36" s="191">
        <v>0</v>
      </c>
      <c r="I36" s="191">
        <v>0</v>
      </c>
      <c r="J36" s="191">
        <v>0</v>
      </c>
      <c r="K36" s="191">
        <v>0</v>
      </c>
      <c r="L36" s="191">
        <v>0</v>
      </c>
      <c r="M36" s="191">
        <v>0</v>
      </c>
      <c r="N36" s="191">
        <v>0</v>
      </c>
      <c r="O36" s="191">
        <v>0</v>
      </c>
      <c r="P36" s="191">
        <v>0</v>
      </c>
      <c r="Q36" s="191">
        <v>0</v>
      </c>
      <c r="R36" s="191">
        <v>0</v>
      </c>
      <c r="S36" s="191">
        <v>0</v>
      </c>
      <c r="T36" s="191">
        <v>0</v>
      </c>
      <c r="U36" s="191">
        <v>0</v>
      </c>
      <c r="V36" s="177">
        <v>20</v>
      </c>
      <c r="W36" s="177">
        <v>82.6</v>
      </c>
      <c r="X36" s="177">
        <v>294.10000000000002</v>
      </c>
      <c r="Y36" s="191">
        <v>0</v>
      </c>
      <c r="Z36" s="191">
        <v>0</v>
      </c>
      <c r="AA36" s="191">
        <v>0</v>
      </c>
      <c r="AB36" s="191">
        <v>0</v>
      </c>
      <c r="AC36" s="191">
        <v>0</v>
      </c>
      <c r="AD36" s="191">
        <v>0</v>
      </c>
      <c r="AE36" s="191">
        <v>0</v>
      </c>
      <c r="AF36" s="191">
        <v>0</v>
      </c>
      <c r="AG36" s="191">
        <v>0</v>
      </c>
      <c r="AH36" s="190">
        <v>1</v>
      </c>
      <c r="AI36"/>
      <c r="AJ36"/>
      <c r="AK36"/>
    </row>
    <row r="37" spans="1:37" s="161" customFormat="1">
      <c r="A37" s="209"/>
      <c r="B37" s="209">
        <v>2</v>
      </c>
      <c r="C37" s="210" t="s">
        <v>23</v>
      </c>
      <c r="D37" s="189">
        <v>1</v>
      </c>
      <c r="E37" s="189">
        <v>17.100000000000001</v>
      </c>
      <c r="F37" s="189">
        <v>103.5</v>
      </c>
      <c r="G37" s="191">
        <v>0</v>
      </c>
      <c r="H37" s="191">
        <v>0</v>
      </c>
      <c r="I37" s="191">
        <v>0</v>
      </c>
      <c r="J37" s="191">
        <v>0</v>
      </c>
      <c r="K37" s="191">
        <v>0</v>
      </c>
      <c r="L37" s="191">
        <v>0</v>
      </c>
      <c r="M37" s="191">
        <v>0</v>
      </c>
      <c r="N37" s="191">
        <v>0</v>
      </c>
      <c r="O37" s="191">
        <v>0</v>
      </c>
      <c r="P37" s="191">
        <v>0</v>
      </c>
      <c r="Q37" s="191">
        <v>0</v>
      </c>
      <c r="R37" s="191">
        <v>0</v>
      </c>
      <c r="S37" s="191">
        <v>0</v>
      </c>
      <c r="T37" s="191">
        <v>0</v>
      </c>
      <c r="U37" s="191">
        <v>0</v>
      </c>
      <c r="V37" s="177">
        <v>1</v>
      </c>
      <c r="W37" s="177">
        <v>17.100000000000001</v>
      </c>
      <c r="X37" s="177">
        <v>103.5</v>
      </c>
      <c r="Y37" s="191">
        <v>0</v>
      </c>
      <c r="Z37" s="191">
        <v>0</v>
      </c>
      <c r="AA37" s="191">
        <v>0</v>
      </c>
      <c r="AB37" s="191">
        <v>0</v>
      </c>
      <c r="AC37" s="191">
        <v>0</v>
      </c>
      <c r="AD37" s="191">
        <v>0</v>
      </c>
      <c r="AE37" s="191">
        <v>0</v>
      </c>
      <c r="AF37" s="191">
        <v>0</v>
      </c>
      <c r="AG37" s="191">
        <v>0</v>
      </c>
      <c r="AH37" s="190">
        <v>2</v>
      </c>
      <c r="AI37"/>
      <c r="AJ37"/>
      <c r="AK37"/>
    </row>
    <row r="38" spans="1:37" s="161" customFormat="1" ht="10.5" customHeight="1">
      <c r="A38" s="228" t="s">
        <v>4</v>
      </c>
      <c r="B38" s="228"/>
      <c r="C38" s="229"/>
      <c r="D38" s="189"/>
      <c r="E38" s="189"/>
      <c r="F38" s="189"/>
      <c r="G38" s="189"/>
      <c r="H38" s="189"/>
      <c r="I38" s="189"/>
      <c r="J38" s="189"/>
      <c r="K38" s="189"/>
      <c r="L38" s="189"/>
      <c r="M38" s="189"/>
      <c r="N38" s="189"/>
      <c r="O38" s="189"/>
      <c r="P38" s="177"/>
      <c r="Q38" s="177"/>
      <c r="R38" s="177"/>
      <c r="S38" s="177"/>
      <c r="T38" s="177"/>
      <c r="U38" s="177"/>
      <c r="V38" s="177"/>
      <c r="W38" s="177"/>
      <c r="X38" s="177"/>
      <c r="Y38" s="177"/>
      <c r="Z38" s="177"/>
      <c r="AA38" s="177"/>
      <c r="AB38" s="177"/>
      <c r="AC38" s="177"/>
      <c r="AD38" s="177"/>
      <c r="AE38" s="189"/>
      <c r="AF38" s="177"/>
      <c r="AG38" s="188"/>
      <c r="AH38" s="201" t="s">
        <v>4</v>
      </c>
      <c r="AI38"/>
      <c r="AJ38"/>
      <c r="AK38"/>
    </row>
    <row r="39" spans="1:37" s="161" customFormat="1">
      <c r="A39" s="209"/>
      <c r="B39" s="209">
        <v>1</v>
      </c>
      <c r="C39" s="210" t="s">
        <v>20</v>
      </c>
      <c r="D39" s="189">
        <v>60</v>
      </c>
      <c r="E39" s="189">
        <v>319.60000000000002</v>
      </c>
      <c r="F39" s="189">
        <v>548.6</v>
      </c>
      <c r="G39" s="191">
        <v>0</v>
      </c>
      <c r="H39" s="191">
        <v>0</v>
      </c>
      <c r="I39" s="191">
        <v>0</v>
      </c>
      <c r="J39" s="189">
        <v>1</v>
      </c>
      <c r="K39" s="189">
        <v>3.1</v>
      </c>
      <c r="L39" s="189">
        <v>11.2</v>
      </c>
      <c r="M39" s="189">
        <v>3</v>
      </c>
      <c r="N39" s="189">
        <v>17.899999999999999</v>
      </c>
      <c r="O39" s="189">
        <v>7.9</v>
      </c>
      <c r="P39" s="177">
        <v>1</v>
      </c>
      <c r="Q39" s="177">
        <v>2.6</v>
      </c>
      <c r="R39" s="177">
        <v>2.9</v>
      </c>
      <c r="S39" s="191">
        <v>0</v>
      </c>
      <c r="T39" s="191">
        <v>0</v>
      </c>
      <c r="U39" s="191">
        <v>0</v>
      </c>
      <c r="V39" s="177">
        <v>55</v>
      </c>
      <c r="W39" s="177">
        <v>296</v>
      </c>
      <c r="X39" s="177">
        <v>526.6</v>
      </c>
      <c r="Y39" s="191">
        <v>0</v>
      </c>
      <c r="Z39" s="191">
        <v>0</v>
      </c>
      <c r="AA39" s="191">
        <v>0</v>
      </c>
      <c r="AB39" s="191">
        <v>0</v>
      </c>
      <c r="AC39" s="191">
        <v>0</v>
      </c>
      <c r="AD39" s="191">
        <v>0</v>
      </c>
      <c r="AE39" s="191">
        <v>0</v>
      </c>
      <c r="AF39" s="191">
        <v>0</v>
      </c>
      <c r="AG39" s="191">
        <v>0</v>
      </c>
      <c r="AH39" s="190">
        <v>1</v>
      </c>
      <c r="AI39"/>
      <c r="AJ39"/>
      <c r="AK39"/>
    </row>
    <row r="40" spans="1:37" s="161" customFormat="1">
      <c r="A40" s="209"/>
      <c r="B40" s="209">
        <v>2</v>
      </c>
      <c r="C40" s="210" t="s">
        <v>82</v>
      </c>
      <c r="D40" s="189">
        <v>7</v>
      </c>
      <c r="E40" s="189">
        <v>172</v>
      </c>
      <c r="F40" s="189">
        <v>250.8</v>
      </c>
      <c r="G40" s="191">
        <v>0</v>
      </c>
      <c r="H40" s="191">
        <v>0</v>
      </c>
      <c r="I40" s="191">
        <v>0</v>
      </c>
      <c r="J40" s="191">
        <v>0</v>
      </c>
      <c r="K40" s="191">
        <v>0</v>
      </c>
      <c r="L40" s="191">
        <v>0</v>
      </c>
      <c r="M40" s="191">
        <v>0</v>
      </c>
      <c r="N40" s="191">
        <v>0</v>
      </c>
      <c r="O40" s="191">
        <v>0</v>
      </c>
      <c r="P40" s="191">
        <v>0</v>
      </c>
      <c r="Q40" s="191">
        <v>0</v>
      </c>
      <c r="R40" s="191">
        <v>0</v>
      </c>
      <c r="S40" s="191">
        <v>0</v>
      </c>
      <c r="T40" s="191">
        <v>0</v>
      </c>
      <c r="U40" s="191">
        <v>0</v>
      </c>
      <c r="V40" s="177">
        <v>7</v>
      </c>
      <c r="W40" s="177">
        <v>172</v>
      </c>
      <c r="X40" s="177">
        <v>250.8</v>
      </c>
      <c r="Y40" s="191">
        <v>0</v>
      </c>
      <c r="Z40" s="191">
        <v>0</v>
      </c>
      <c r="AA40" s="191">
        <v>0</v>
      </c>
      <c r="AB40" s="191">
        <v>0</v>
      </c>
      <c r="AC40" s="191">
        <v>0</v>
      </c>
      <c r="AD40" s="191">
        <v>0</v>
      </c>
      <c r="AE40" s="191">
        <v>0</v>
      </c>
      <c r="AF40" s="191">
        <v>0</v>
      </c>
      <c r="AG40" s="191">
        <v>0</v>
      </c>
      <c r="AH40" s="190">
        <v>2</v>
      </c>
      <c r="AI40"/>
      <c r="AJ40"/>
      <c r="AK40"/>
    </row>
    <row r="41" spans="1:37" s="161" customFormat="1" ht="6" customHeight="1">
      <c r="A41" s="193"/>
      <c r="B41" s="193"/>
      <c r="C41" s="194"/>
      <c r="D41" s="195"/>
      <c r="E41" s="195"/>
      <c r="F41" s="195"/>
      <c r="G41" s="196"/>
      <c r="H41" s="196"/>
      <c r="I41" s="196"/>
      <c r="J41" s="196"/>
      <c r="K41" s="196"/>
      <c r="L41" s="196"/>
      <c r="M41" s="196"/>
      <c r="N41" s="196"/>
      <c r="O41" s="196"/>
      <c r="P41" s="196"/>
      <c r="Q41" s="196"/>
      <c r="R41" s="196"/>
      <c r="S41" s="196"/>
      <c r="T41" s="196"/>
      <c r="U41" s="196"/>
      <c r="V41" s="195"/>
      <c r="W41" s="195"/>
      <c r="X41" s="195"/>
      <c r="Y41" s="196"/>
      <c r="Z41" s="196"/>
      <c r="AA41" s="196"/>
      <c r="AB41" s="196"/>
      <c r="AC41" s="196"/>
      <c r="AD41" s="196"/>
      <c r="AE41" s="196"/>
      <c r="AF41" s="196"/>
      <c r="AG41" s="197"/>
      <c r="AH41" s="198"/>
      <c r="AI41"/>
      <c r="AJ41"/>
      <c r="AK41"/>
    </row>
    <row r="42" spans="1:37" s="161" customFormat="1">
      <c r="A42" s="161" t="s">
        <v>162</v>
      </c>
      <c r="AI42"/>
      <c r="AJ42"/>
      <c r="AK42"/>
    </row>
    <row r="43" spans="1:37" ht="10.5" customHeight="1">
      <c r="A43" s="161" t="s">
        <v>253</v>
      </c>
    </row>
    <row r="44" spans="1:37" ht="10.5" customHeight="1">
      <c r="A44" s="161"/>
    </row>
    <row r="45" spans="1:37" customFormat="1" ht="10.5" customHeight="1"/>
    <row r="46" spans="1:37" customFormat="1" ht="10.5" customHeight="1"/>
    <row r="47" spans="1:37" customFormat="1" ht="10.5" customHeight="1"/>
    <row r="48" spans="1:37" customFormat="1"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sheetData>
  <sheetProtection formatCells="0" formatRows="0" insertRows="0" deleteRows="0"/>
  <mergeCells count="24">
    <mergeCell ref="A29:C29"/>
    <mergeCell ref="A35:C35"/>
    <mergeCell ref="A38:C38"/>
    <mergeCell ref="A12:C12"/>
    <mergeCell ref="A13:C13"/>
    <mergeCell ref="A14:C14"/>
    <mergeCell ref="A17:C17"/>
    <mergeCell ref="A23:C23"/>
    <mergeCell ref="A15:C15"/>
    <mergeCell ref="S7:U8"/>
    <mergeCell ref="V7:X8"/>
    <mergeCell ref="Y7:AG7"/>
    <mergeCell ref="A8:C8"/>
    <mergeCell ref="Y8:AA8"/>
    <mergeCell ref="AB8:AD8"/>
    <mergeCell ref="AE8:AG8"/>
    <mergeCell ref="A7:C7"/>
    <mergeCell ref="D7:F8"/>
    <mergeCell ref="G7:I8"/>
    <mergeCell ref="J7:L8"/>
    <mergeCell ref="M7:O8"/>
    <mergeCell ref="P7:R8"/>
    <mergeCell ref="A9:C9"/>
    <mergeCell ref="A11:C11"/>
  </mergeCells>
  <phoneticPr fontId="11"/>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38"/>
  <sheetViews>
    <sheetView workbookViewId="0"/>
  </sheetViews>
  <sheetFormatPr defaultRowHeight="10.5" customHeight="1"/>
  <cols>
    <col min="1" max="1" width="1.625" style="3" customWidth="1"/>
    <col min="2" max="2" width="2.625" style="3" customWidth="1"/>
    <col min="3" max="3" width="12.125" style="3" customWidth="1"/>
    <col min="4" max="4" width="6.125" style="3" customWidth="1"/>
    <col min="5" max="5" width="6.875" style="3" customWidth="1"/>
    <col min="6" max="6" width="7.8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5" width="2.5" style="3" customWidth="1"/>
    <col min="26"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4.125" style="3" customWidth="1"/>
    <col min="34" max="34" width="1.625" style="3" customWidth="1"/>
    <col min="35" max="35" width="2.625" style="3" customWidth="1"/>
    <col min="36" max="36" width="4.625" style="3" customWidth="1"/>
    <col min="37" max="16384" width="9" style="3"/>
  </cols>
  <sheetData>
    <row r="1" spans="1:36" ht="13.5" customHeight="1">
      <c r="A1" s="23" t="s">
        <v>45</v>
      </c>
      <c r="L1" s="24"/>
      <c r="M1" s="24"/>
      <c r="N1" s="24"/>
      <c r="O1" s="24"/>
      <c r="P1" s="24"/>
      <c r="Q1" s="24"/>
      <c r="R1" s="24"/>
      <c r="S1" s="24"/>
      <c r="T1" s="24"/>
    </row>
    <row r="2" spans="1:36" ht="10.5" customHeight="1">
      <c r="A2" s="2"/>
    </row>
    <row r="3" spans="1:36" s="4" customFormat="1" ht="10.5" customHeight="1">
      <c r="A3" s="4" t="s">
        <v>16</v>
      </c>
      <c r="AD3" s="1"/>
    </row>
    <row r="4" spans="1:36" s="4" customFormat="1" ht="10.5" customHeight="1">
      <c r="AD4" s="1"/>
    </row>
    <row r="5" spans="1:36" s="4" customFormat="1" ht="10.5" customHeight="1">
      <c r="A5" s="7" t="s">
        <v>17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318" t="s">
        <v>13</v>
      </c>
      <c r="AH5" s="318"/>
      <c r="AI5" s="318"/>
      <c r="AJ5" s="318"/>
    </row>
    <row r="6" spans="1:36" s="4" customFormat="1" ht="10.5" customHeight="1">
      <c r="A6" s="329" t="s">
        <v>44</v>
      </c>
      <c r="B6" s="329"/>
      <c r="C6" s="330"/>
      <c r="D6" s="328" t="s">
        <v>5</v>
      </c>
      <c r="E6" s="328"/>
      <c r="F6" s="328"/>
      <c r="G6" s="328" t="s">
        <v>18</v>
      </c>
      <c r="H6" s="328"/>
      <c r="I6" s="328"/>
      <c r="J6" s="328" t="s">
        <v>19</v>
      </c>
      <c r="K6" s="328"/>
      <c r="L6" s="328"/>
      <c r="M6" s="334" t="s">
        <v>6</v>
      </c>
      <c r="N6" s="326"/>
      <c r="O6" s="335"/>
      <c r="P6" s="326" t="s">
        <v>7</v>
      </c>
      <c r="Q6" s="326"/>
      <c r="R6" s="326"/>
      <c r="S6" s="328" t="s">
        <v>8</v>
      </c>
      <c r="T6" s="328"/>
      <c r="U6" s="328"/>
      <c r="V6" s="328" t="s">
        <v>9</v>
      </c>
      <c r="W6" s="328"/>
      <c r="X6" s="328"/>
      <c r="Y6" s="323" t="s">
        <v>10</v>
      </c>
      <c r="Z6" s="324"/>
      <c r="AA6" s="324"/>
      <c r="AB6" s="324"/>
      <c r="AC6" s="324"/>
      <c r="AD6" s="324"/>
      <c r="AE6" s="324"/>
      <c r="AF6" s="324"/>
      <c r="AG6" s="325"/>
      <c r="AH6" s="340" t="s">
        <v>44</v>
      </c>
      <c r="AI6" s="341"/>
      <c r="AJ6" s="342"/>
    </row>
    <row r="7" spans="1:36" s="4" customFormat="1" ht="10.5" customHeight="1">
      <c r="A7" s="331"/>
      <c r="B7" s="331"/>
      <c r="C7" s="306"/>
      <c r="D7" s="328"/>
      <c r="E7" s="328"/>
      <c r="F7" s="328"/>
      <c r="G7" s="328"/>
      <c r="H7" s="328"/>
      <c r="I7" s="328"/>
      <c r="J7" s="328"/>
      <c r="K7" s="328"/>
      <c r="L7" s="328"/>
      <c r="M7" s="336"/>
      <c r="N7" s="327"/>
      <c r="O7" s="337"/>
      <c r="P7" s="327"/>
      <c r="Q7" s="327"/>
      <c r="R7" s="327"/>
      <c r="S7" s="328"/>
      <c r="T7" s="328"/>
      <c r="U7" s="328"/>
      <c r="V7" s="328"/>
      <c r="W7" s="328"/>
      <c r="X7" s="328"/>
      <c r="Y7" s="307" t="s">
        <v>7</v>
      </c>
      <c r="Z7" s="307"/>
      <c r="AA7" s="307"/>
      <c r="AB7" s="307" t="s">
        <v>14</v>
      </c>
      <c r="AC7" s="307"/>
      <c r="AD7" s="307"/>
      <c r="AE7" s="311" t="s">
        <v>15</v>
      </c>
      <c r="AF7" s="311"/>
      <c r="AG7" s="311"/>
      <c r="AH7" s="343"/>
      <c r="AI7" s="344"/>
      <c r="AJ7" s="345"/>
    </row>
    <row r="8" spans="1:36" s="4" customFormat="1" ht="10.5" customHeight="1">
      <c r="A8" s="332"/>
      <c r="B8" s="332"/>
      <c r="C8" s="333"/>
      <c r="D8" s="25" t="s">
        <v>0</v>
      </c>
      <c r="E8" s="25" t="s">
        <v>11</v>
      </c>
      <c r="F8" s="25" t="s">
        <v>12</v>
      </c>
      <c r="G8" s="25" t="s">
        <v>0</v>
      </c>
      <c r="H8" s="25" t="s">
        <v>11</v>
      </c>
      <c r="I8" s="25" t="s">
        <v>12</v>
      </c>
      <c r="J8" s="25" t="s">
        <v>0</v>
      </c>
      <c r="K8" s="25" t="s">
        <v>11</v>
      </c>
      <c r="L8" s="25" t="s">
        <v>12</v>
      </c>
      <c r="M8" s="25" t="s">
        <v>0</v>
      </c>
      <c r="N8" s="25" t="s">
        <v>11</v>
      </c>
      <c r="O8" s="25" t="s">
        <v>12</v>
      </c>
      <c r="P8" s="27" t="s">
        <v>0</v>
      </c>
      <c r="Q8" s="25" t="s">
        <v>11</v>
      </c>
      <c r="R8" s="26" t="s">
        <v>12</v>
      </c>
      <c r="S8" s="25" t="s">
        <v>0</v>
      </c>
      <c r="T8" s="25" t="s">
        <v>11</v>
      </c>
      <c r="U8" s="25" t="s">
        <v>12</v>
      </c>
      <c r="V8" s="25" t="s">
        <v>0</v>
      </c>
      <c r="W8" s="25" t="s">
        <v>11</v>
      </c>
      <c r="X8" s="25" t="s">
        <v>12</v>
      </c>
      <c r="Y8" s="15" t="s">
        <v>0</v>
      </c>
      <c r="Z8" s="15" t="s">
        <v>11</v>
      </c>
      <c r="AA8" s="15" t="s">
        <v>12</v>
      </c>
      <c r="AB8" s="15" t="s">
        <v>0</v>
      </c>
      <c r="AC8" s="15" t="s">
        <v>11</v>
      </c>
      <c r="AD8" s="15" t="s">
        <v>12</v>
      </c>
      <c r="AE8" s="15" t="s">
        <v>0</v>
      </c>
      <c r="AF8" s="15" t="s">
        <v>11</v>
      </c>
      <c r="AG8" s="15" t="s">
        <v>12</v>
      </c>
      <c r="AH8" s="346"/>
      <c r="AI8" s="347"/>
      <c r="AJ8" s="348"/>
    </row>
    <row r="9" spans="1:36" s="4" customFormat="1" ht="10.5" customHeight="1">
      <c r="A9" s="305" t="s">
        <v>43</v>
      </c>
      <c r="B9" s="305"/>
      <c r="C9" s="306"/>
      <c r="D9" s="16">
        <v>2367</v>
      </c>
      <c r="E9" s="16">
        <v>29380</v>
      </c>
      <c r="F9" s="16">
        <v>295339</v>
      </c>
      <c r="G9" s="16">
        <v>67</v>
      </c>
      <c r="H9" s="16">
        <v>3156</v>
      </c>
      <c r="I9" s="16">
        <v>61498</v>
      </c>
      <c r="J9" s="16">
        <v>70</v>
      </c>
      <c r="K9" s="16">
        <v>1176</v>
      </c>
      <c r="L9" s="16">
        <v>11317</v>
      </c>
      <c r="M9" s="16">
        <v>161</v>
      </c>
      <c r="N9" s="16">
        <v>3641</v>
      </c>
      <c r="O9" s="16">
        <v>39940</v>
      </c>
      <c r="P9" s="18">
        <v>254</v>
      </c>
      <c r="Q9" s="18">
        <v>4853</v>
      </c>
      <c r="R9" s="18">
        <v>54007</v>
      </c>
      <c r="S9" s="18">
        <v>35</v>
      </c>
      <c r="T9" s="18">
        <v>1247</v>
      </c>
      <c r="U9" s="18">
        <v>21940</v>
      </c>
      <c r="V9" s="28">
        <v>1751</v>
      </c>
      <c r="W9" s="28">
        <v>14790</v>
      </c>
      <c r="X9" s="28">
        <v>103553</v>
      </c>
      <c r="Y9" s="28">
        <v>1</v>
      </c>
      <c r="Z9" s="28">
        <v>4</v>
      </c>
      <c r="AA9" s="28">
        <v>14</v>
      </c>
      <c r="AB9" s="28">
        <v>23</v>
      </c>
      <c r="AC9" s="28">
        <v>492</v>
      </c>
      <c r="AD9" s="28">
        <v>3013</v>
      </c>
      <c r="AE9" s="28">
        <v>5</v>
      </c>
      <c r="AF9" s="28">
        <v>21</v>
      </c>
      <c r="AG9" s="29">
        <v>57</v>
      </c>
      <c r="AH9" s="319" t="s">
        <v>43</v>
      </c>
      <c r="AI9" s="305"/>
      <c r="AJ9" s="305"/>
    </row>
    <row r="10" spans="1:36" s="4" customFormat="1" ht="10.5" customHeight="1">
      <c r="A10" s="288" t="s">
        <v>26</v>
      </c>
      <c r="B10" s="288"/>
      <c r="C10" s="296"/>
      <c r="D10" s="16">
        <v>2365</v>
      </c>
      <c r="E10" s="16">
        <v>29674</v>
      </c>
      <c r="F10" s="16">
        <v>298952</v>
      </c>
      <c r="G10" s="16">
        <v>67</v>
      </c>
      <c r="H10" s="16">
        <v>3156</v>
      </c>
      <c r="I10" s="16">
        <v>61498</v>
      </c>
      <c r="J10" s="16">
        <v>75</v>
      </c>
      <c r="K10" s="16">
        <v>1477</v>
      </c>
      <c r="L10" s="16">
        <v>14863</v>
      </c>
      <c r="M10" s="16">
        <v>161</v>
      </c>
      <c r="N10" s="16">
        <v>3644</v>
      </c>
      <c r="O10" s="16">
        <v>39940</v>
      </c>
      <c r="P10" s="18">
        <v>256</v>
      </c>
      <c r="Q10" s="18">
        <v>4857</v>
      </c>
      <c r="R10" s="18">
        <v>54095</v>
      </c>
      <c r="S10" s="18">
        <v>35</v>
      </c>
      <c r="T10" s="18">
        <v>1247</v>
      </c>
      <c r="U10" s="18">
        <v>21940</v>
      </c>
      <c r="V10" s="28">
        <v>1742</v>
      </c>
      <c r="W10" s="28">
        <v>14776</v>
      </c>
      <c r="X10" s="28">
        <v>103532</v>
      </c>
      <c r="Y10" s="28">
        <v>1</v>
      </c>
      <c r="Z10" s="28">
        <v>4</v>
      </c>
      <c r="AA10" s="28">
        <v>14</v>
      </c>
      <c r="AB10" s="28">
        <v>23</v>
      </c>
      <c r="AC10" s="28">
        <v>492</v>
      </c>
      <c r="AD10" s="28">
        <v>3013</v>
      </c>
      <c r="AE10" s="28">
        <v>5</v>
      </c>
      <c r="AF10" s="28">
        <v>21</v>
      </c>
      <c r="AG10" s="29">
        <v>57</v>
      </c>
      <c r="AH10" s="320" t="s">
        <v>26</v>
      </c>
      <c r="AI10" s="288"/>
      <c r="AJ10" s="288"/>
    </row>
    <row r="11" spans="1:36" s="4" customFormat="1" ht="10.5" customHeight="1">
      <c r="A11" s="288" t="s">
        <v>42</v>
      </c>
      <c r="B11" s="288"/>
      <c r="C11" s="296"/>
      <c r="D11" s="16">
        <v>2371</v>
      </c>
      <c r="E11" s="16">
        <v>29707</v>
      </c>
      <c r="F11" s="16">
        <v>299210</v>
      </c>
      <c r="G11" s="16">
        <v>67</v>
      </c>
      <c r="H11" s="16">
        <v>3156</v>
      </c>
      <c r="I11" s="16">
        <v>61498</v>
      </c>
      <c r="J11" s="16">
        <v>75</v>
      </c>
      <c r="K11" s="16">
        <v>1477</v>
      </c>
      <c r="L11" s="16">
        <v>14863</v>
      </c>
      <c r="M11" s="16">
        <v>161</v>
      </c>
      <c r="N11" s="16">
        <v>3642</v>
      </c>
      <c r="O11" s="16">
        <v>39941</v>
      </c>
      <c r="P11" s="18">
        <v>256</v>
      </c>
      <c r="Q11" s="18">
        <v>4858</v>
      </c>
      <c r="R11" s="18">
        <v>54094</v>
      </c>
      <c r="S11" s="18">
        <v>35</v>
      </c>
      <c r="T11" s="18">
        <v>1247</v>
      </c>
      <c r="U11" s="18">
        <v>21940</v>
      </c>
      <c r="V11" s="28">
        <v>1746</v>
      </c>
      <c r="W11" s="28">
        <v>14793</v>
      </c>
      <c r="X11" s="28">
        <v>103736</v>
      </c>
      <c r="Y11" s="28">
        <v>2</v>
      </c>
      <c r="Z11" s="28">
        <v>14</v>
      </c>
      <c r="AA11" s="28">
        <v>43</v>
      </c>
      <c r="AB11" s="28">
        <v>24</v>
      </c>
      <c r="AC11" s="28">
        <v>499</v>
      </c>
      <c r="AD11" s="28">
        <v>3038</v>
      </c>
      <c r="AE11" s="28">
        <v>5</v>
      </c>
      <c r="AF11" s="28">
        <v>21</v>
      </c>
      <c r="AG11" s="29">
        <v>57</v>
      </c>
      <c r="AH11" s="320" t="s">
        <v>36</v>
      </c>
      <c r="AI11" s="288"/>
      <c r="AJ11" s="288"/>
    </row>
    <row r="12" spans="1:36" s="4" customFormat="1" ht="10.5" customHeight="1">
      <c r="A12" s="288" t="s">
        <v>41</v>
      </c>
      <c r="B12" s="288"/>
      <c r="C12" s="296"/>
      <c r="D12" s="16">
        <v>2384</v>
      </c>
      <c r="E12" s="16">
        <v>29823</v>
      </c>
      <c r="F12" s="16">
        <v>302619</v>
      </c>
      <c r="G12" s="16">
        <v>67</v>
      </c>
      <c r="H12" s="16">
        <v>3156</v>
      </c>
      <c r="I12" s="16">
        <v>61498</v>
      </c>
      <c r="J12" s="16">
        <v>75</v>
      </c>
      <c r="K12" s="16">
        <v>1477</v>
      </c>
      <c r="L12" s="16">
        <v>14863</v>
      </c>
      <c r="M12" s="16">
        <v>161</v>
      </c>
      <c r="N12" s="16">
        <v>3642</v>
      </c>
      <c r="O12" s="16">
        <v>39941</v>
      </c>
      <c r="P12" s="18">
        <v>256</v>
      </c>
      <c r="Q12" s="18">
        <v>4858</v>
      </c>
      <c r="R12" s="18">
        <v>54094</v>
      </c>
      <c r="S12" s="18">
        <v>35</v>
      </c>
      <c r="T12" s="18">
        <v>1247</v>
      </c>
      <c r="U12" s="18">
        <v>21940</v>
      </c>
      <c r="V12" s="28">
        <v>1755</v>
      </c>
      <c r="W12" s="28">
        <v>14842</v>
      </c>
      <c r="X12" s="28">
        <v>106957</v>
      </c>
      <c r="Y12" s="28">
        <v>5</v>
      </c>
      <c r="Z12" s="28">
        <v>72</v>
      </c>
      <c r="AA12" s="28">
        <v>215</v>
      </c>
      <c r="AB12" s="28">
        <v>24</v>
      </c>
      <c r="AC12" s="28">
        <v>499</v>
      </c>
      <c r="AD12" s="28">
        <v>3038</v>
      </c>
      <c r="AE12" s="28">
        <v>6</v>
      </c>
      <c r="AF12" s="28">
        <v>30</v>
      </c>
      <c r="AG12" s="29">
        <v>73</v>
      </c>
      <c r="AH12" s="320" t="s">
        <v>40</v>
      </c>
      <c r="AI12" s="288"/>
      <c r="AJ12" s="288"/>
    </row>
    <row r="13" spans="1:36" s="6" customFormat="1" ht="10.5" customHeight="1">
      <c r="A13" s="291" t="s">
        <v>39</v>
      </c>
      <c r="B13" s="286"/>
      <c r="C13" s="287"/>
      <c r="D13" s="21">
        <v>2395</v>
      </c>
      <c r="E13" s="21">
        <v>31253</v>
      </c>
      <c r="F13" s="21">
        <v>328651</v>
      </c>
      <c r="G13" s="21">
        <v>69</v>
      </c>
      <c r="H13" s="21">
        <v>4261</v>
      </c>
      <c r="I13" s="21">
        <v>81388</v>
      </c>
      <c r="J13" s="21">
        <v>75</v>
      </c>
      <c r="K13" s="21">
        <v>1477</v>
      </c>
      <c r="L13" s="21">
        <v>14863</v>
      </c>
      <c r="M13" s="21">
        <v>170</v>
      </c>
      <c r="N13" s="21">
        <v>4005</v>
      </c>
      <c r="O13" s="21">
        <v>43770</v>
      </c>
      <c r="P13" s="22">
        <v>256</v>
      </c>
      <c r="Q13" s="22">
        <v>4859</v>
      </c>
      <c r="R13" s="22">
        <v>54095</v>
      </c>
      <c r="S13" s="22">
        <v>35</v>
      </c>
      <c r="T13" s="22">
        <v>1247</v>
      </c>
      <c r="U13" s="22">
        <v>21962</v>
      </c>
      <c r="V13" s="30">
        <v>1755</v>
      </c>
      <c r="W13" s="30">
        <v>14804</v>
      </c>
      <c r="X13" s="30">
        <v>109247</v>
      </c>
      <c r="Y13" s="30">
        <v>5</v>
      </c>
      <c r="Z13" s="30">
        <v>72</v>
      </c>
      <c r="AA13" s="30">
        <v>215</v>
      </c>
      <c r="AB13" s="30">
        <v>24</v>
      </c>
      <c r="AC13" s="30">
        <v>498</v>
      </c>
      <c r="AD13" s="30">
        <v>3037</v>
      </c>
      <c r="AE13" s="30">
        <v>6</v>
      </c>
      <c r="AF13" s="30">
        <v>30</v>
      </c>
      <c r="AG13" s="31">
        <v>74</v>
      </c>
      <c r="AH13" s="312" t="s">
        <v>39</v>
      </c>
      <c r="AI13" s="291"/>
      <c r="AJ13" s="291"/>
    </row>
    <row r="14" spans="1:36" s="5" customFormat="1" ht="10.5" customHeight="1">
      <c r="A14" s="12"/>
      <c r="B14" s="12"/>
      <c r="C14" s="13"/>
      <c r="D14" s="16"/>
      <c r="E14" s="16"/>
      <c r="F14" s="16"/>
      <c r="G14" s="16"/>
      <c r="H14" s="16"/>
      <c r="I14" s="16"/>
      <c r="J14" s="16"/>
      <c r="K14" s="16"/>
      <c r="L14" s="16"/>
      <c r="M14" s="16"/>
      <c r="N14" s="16"/>
      <c r="O14" s="16"/>
      <c r="P14" s="18"/>
      <c r="Q14" s="18"/>
      <c r="R14" s="18"/>
      <c r="S14" s="18"/>
      <c r="T14" s="18"/>
      <c r="U14" s="18"/>
      <c r="V14" s="28"/>
      <c r="W14" s="28"/>
      <c r="X14" s="28"/>
      <c r="Y14" s="28"/>
      <c r="Z14" s="28"/>
      <c r="AA14" s="28"/>
      <c r="AB14" s="28"/>
      <c r="AC14" s="28"/>
      <c r="AD14" s="28"/>
      <c r="AE14" s="28"/>
      <c r="AF14" s="28"/>
      <c r="AG14" s="29"/>
      <c r="AH14" s="19"/>
      <c r="AI14" s="20"/>
      <c r="AJ14" s="20"/>
    </row>
    <row r="15" spans="1:36" s="4" customFormat="1" ht="10.5" customHeight="1">
      <c r="A15" s="14"/>
      <c r="B15" s="9">
        <v>1</v>
      </c>
      <c r="C15" s="10" t="s">
        <v>20</v>
      </c>
      <c r="D15" s="16">
        <v>2000</v>
      </c>
      <c r="E15" s="16">
        <v>10761</v>
      </c>
      <c r="F15" s="16">
        <v>77648</v>
      </c>
      <c r="G15" s="16">
        <v>49</v>
      </c>
      <c r="H15" s="16">
        <v>270</v>
      </c>
      <c r="I15" s="16">
        <v>6583</v>
      </c>
      <c r="J15" s="16">
        <v>49</v>
      </c>
      <c r="K15" s="16">
        <v>300</v>
      </c>
      <c r="L15" s="16">
        <v>2050</v>
      </c>
      <c r="M15" s="16">
        <v>121</v>
      </c>
      <c r="N15" s="16">
        <v>719</v>
      </c>
      <c r="O15" s="16">
        <v>6359</v>
      </c>
      <c r="P15" s="18">
        <v>201</v>
      </c>
      <c r="Q15" s="18">
        <v>1161</v>
      </c>
      <c r="R15" s="18">
        <v>9903</v>
      </c>
      <c r="S15" s="18">
        <v>26</v>
      </c>
      <c r="T15" s="18">
        <v>169</v>
      </c>
      <c r="U15" s="18">
        <v>4393</v>
      </c>
      <c r="V15" s="28">
        <v>1530</v>
      </c>
      <c r="W15" s="28">
        <v>7998</v>
      </c>
      <c r="X15" s="28">
        <v>47782</v>
      </c>
      <c r="Y15" s="28">
        <v>4</v>
      </c>
      <c r="Z15" s="28">
        <v>29</v>
      </c>
      <c r="AA15" s="28">
        <v>86</v>
      </c>
      <c r="AB15" s="28">
        <v>14</v>
      </c>
      <c r="AC15" s="28">
        <v>85</v>
      </c>
      <c r="AD15" s="28">
        <v>418</v>
      </c>
      <c r="AE15" s="28">
        <v>6</v>
      </c>
      <c r="AF15" s="28">
        <v>30</v>
      </c>
      <c r="AG15" s="29">
        <v>74</v>
      </c>
      <c r="AH15" s="313">
        <v>1</v>
      </c>
      <c r="AI15" s="314"/>
      <c r="AJ15" s="314"/>
    </row>
    <row r="16" spans="1:36" s="4" customFormat="1" ht="10.5" customHeight="1">
      <c r="A16" s="14"/>
      <c r="B16" s="9">
        <v>2</v>
      </c>
      <c r="C16" s="10" t="s">
        <v>21</v>
      </c>
      <c r="D16" s="16">
        <v>234</v>
      </c>
      <c r="E16" s="16">
        <v>4528</v>
      </c>
      <c r="F16" s="16">
        <v>34536</v>
      </c>
      <c r="G16" s="16">
        <v>4</v>
      </c>
      <c r="H16" s="16">
        <v>82</v>
      </c>
      <c r="I16" s="16">
        <v>1767</v>
      </c>
      <c r="J16" s="16">
        <v>14</v>
      </c>
      <c r="K16" s="16">
        <v>315</v>
      </c>
      <c r="L16" s="16">
        <v>2436</v>
      </c>
      <c r="M16" s="16">
        <v>24</v>
      </c>
      <c r="N16" s="16">
        <v>540</v>
      </c>
      <c r="O16" s="16">
        <v>4927</v>
      </c>
      <c r="P16" s="18">
        <v>28</v>
      </c>
      <c r="Q16" s="18">
        <v>548</v>
      </c>
      <c r="R16" s="18">
        <v>5369</v>
      </c>
      <c r="S16" s="18">
        <v>4</v>
      </c>
      <c r="T16" s="18">
        <v>75</v>
      </c>
      <c r="U16" s="18">
        <v>839</v>
      </c>
      <c r="V16" s="28">
        <v>153</v>
      </c>
      <c r="W16" s="28">
        <v>2793</v>
      </c>
      <c r="X16" s="28">
        <v>18006</v>
      </c>
      <c r="Y16" s="28" t="s">
        <v>25</v>
      </c>
      <c r="Z16" s="28" t="s">
        <v>25</v>
      </c>
      <c r="AA16" s="28" t="s">
        <v>25</v>
      </c>
      <c r="AB16" s="28">
        <v>7</v>
      </c>
      <c r="AC16" s="28">
        <v>175</v>
      </c>
      <c r="AD16" s="28">
        <v>1192</v>
      </c>
      <c r="AE16" s="28" t="s">
        <v>25</v>
      </c>
      <c r="AF16" s="28" t="s">
        <v>25</v>
      </c>
      <c r="AG16" s="29" t="s">
        <v>25</v>
      </c>
      <c r="AH16" s="313">
        <v>2</v>
      </c>
      <c r="AI16" s="314"/>
      <c r="AJ16" s="314"/>
    </row>
    <row r="17" spans="1:36" s="4" customFormat="1" ht="10.5" customHeight="1">
      <c r="A17" s="14"/>
      <c r="B17" s="9">
        <v>3</v>
      </c>
      <c r="C17" s="10" t="s">
        <v>38</v>
      </c>
      <c r="D17" s="16">
        <v>78</v>
      </c>
      <c r="E17" s="16">
        <v>2912</v>
      </c>
      <c r="F17" s="16">
        <v>29706</v>
      </c>
      <c r="G17" s="16">
        <v>2</v>
      </c>
      <c r="H17" s="16">
        <v>70</v>
      </c>
      <c r="I17" s="16">
        <v>1899</v>
      </c>
      <c r="J17" s="16">
        <v>5</v>
      </c>
      <c r="K17" s="16">
        <v>187</v>
      </c>
      <c r="L17" s="16">
        <v>1816</v>
      </c>
      <c r="M17" s="16">
        <v>12</v>
      </c>
      <c r="N17" s="16">
        <v>452</v>
      </c>
      <c r="O17" s="16">
        <v>4557</v>
      </c>
      <c r="P17" s="18">
        <v>13</v>
      </c>
      <c r="Q17" s="18">
        <v>505</v>
      </c>
      <c r="R17" s="18">
        <v>6317</v>
      </c>
      <c r="S17" s="18" t="s">
        <v>25</v>
      </c>
      <c r="T17" s="18" t="s">
        <v>25</v>
      </c>
      <c r="U17" s="18" t="s">
        <v>25</v>
      </c>
      <c r="V17" s="28">
        <v>44</v>
      </c>
      <c r="W17" s="28">
        <v>1625</v>
      </c>
      <c r="X17" s="28">
        <v>14869</v>
      </c>
      <c r="Y17" s="28">
        <v>1</v>
      </c>
      <c r="Z17" s="28">
        <v>43</v>
      </c>
      <c r="AA17" s="28">
        <v>129</v>
      </c>
      <c r="AB17" s="28">
        <v>1</v>
      </c>
      <c r="AC17" s="28">
        <v>30</v>
      </c>
      <c r="AD17" s="28">
        <v>119</v>
      </c>
      <c r="AE17" s="28" t="s">
        <v>25</v>
      </c>
      <c r="AF17" s="28" t="s">
        <v>25</v>
      </c>
      <c r="AG17" s="29" t="s">
        <v>25</v>
      </c>
      <c r="AH17" s="313">
        <v>3</v>
      </c>
      <c r="AI17" s="314"/>
      <c r="AJ17" s="314"/>
    </row>
    <row r="18" spans="1:36" s="4" customFormat="1" ht="10.5" customHeight="1">
      <c r="A18" s="14"/>
      <c r="B18" s="9">
        <v>4</v>
      </c>
      <c r="C18" s="10" t="s">
        <v>37</v>
      </c>
      <c r="D18" s="16">
        <v>44</v>
      </c>
      <c r="E18" s="16">
        <v>3077</v>
      </c>
      <c r="F18" s="16">
        <v>41682</v>
      </c>
      <c r="G18" s="16">
        <v>2</v>
      </c>
      <c r="H18" s="16">
        <v>152</v>
      </c>
      <c r="I18" s="16">
        <v>4477</v>
      </c>
      <c r="J18" s="16">
        <v>5</v>
      </c>
      <c r="K18" s="16">
        <v>337</v>
      </c>
      <c r="L18" s="16">
        <v>5382</v>
      </c>
      <c r="M18" s="16">
        <v>7</v>
      </c>
      <c r="N18" s="16">
        <v>452</v>
      </c>
      <c r="O18" s="16">
        <v>6713</v>
      </c>
      <c r="P18" s="16">
        <v>5</v>
      </c>
      <c r="Q18" s="16">
        <v>385</v>
      </c>
      <c r="R18" s="16">
        <v>4095</v>
      </c>
      <c r="S18" s="16">
        <v>3</v>
      </c>
      <c r="T18" s="16">
        <v>214</v>
      </c>
      <c r="U18" s="16">
        <v>4094</v>
      </c>
      <c r="V18" s="32">
        <v>21</v>
      </c>
      <c r="W18" s="32">
        <v>1475</v>
      </c>
      <c r="X18" s="32">
        <v>16525</v>
      </c>
      <c r="Y18" s="32" t="s">
        <v>25</v>
      </c>
      <c r="Z18" s="32" t="s">
        <v>25</v>
      </c>
      <c r="AA18" s="32" t="s">
        <v>25</v>
      </c>
      <c r="AB18" s="32">
        <v>1</v>
      </c>
      <c r="AC18" s="32">
        <v>62</v>
      </c>
      <c r="AD18" s="32">
        <v>396</v>
      </c>
      <c r="AE18" s="32" t="s">
        <v>25</v>
      </c>
      <c r="AF18" s="32" t="s">
        <v>25</v>
      </c>
      <c r="AG18" s="32" t="s">
        <v>25</v>
      </c>
      <c r="AH18" s="313">
        <v>4</v>
      </c>
      <c r="AI18" s="314"/>
      <c r="AJ18" s="314"/>
    </row>
    <row r="19" spans="1:36" s="4" customFormat="1" ht="10.5" customHeight="1">
      <c r="A19" s="14"/>
      <c r="B19" s="9">
        <v>5</v>
      </c>
      <c r="C19" s="10" t="s">
        <v>22</v>
      </c>
      <c r="D19" s="16">
        <v>39</v>
      </c>
      <c r="E19" s="16">
        <v>9975</v>
      </c>
      <c r="F19" s="16">
        <v>145079</v>
      </c>
      <c r="G19" s="16">
        <v>12</v>
      </c>
      <c r="H19" s="16">
        <v>3687</v>
      </c>
      <c r="I19" s="16">
        <v>66662</v>
      </c>
      <c r="J19" s="16">
        <v>2</v>
      </c>
      <c r="K19" s="16">
        <v>338</v>
      </c>
      <c r="L19" s="16">
        <v>3179</v>
      </c>
      <c r="M19" s="16">
        <v>6</v>
      </c>
      <c r="N19" s="16">
        <v>1842</v>
      </c>
      <c r="O19" s="16">
        <v>21214</v>
      </c>
      <c r="P19" s="18">
        <v>9</v>
      </c>
      <c r="Q19" s="18">
        <v>2260</v>
      </c>
      <c r="R19" s="18">
        <v>28411</v>
      </c>
      <c r="S19" s="18">
        <v>2</v>
      </c>
      <c r="T19" s="18">
        <v>789</v>
      </c>
      <c r="U19" s="18">
        <v>12636</v>
      </c>
      <c r="V19" s="28">
        <v>7</v>
      </c>
      <c r="W19" s="28">
        <v>913</v>
      </c>
      <c r="X19" s="28">
        <v>12065</v>
      </c>
      <c r="Y19" s="28" t="s">
        <v>25</v>
      </c>
      <c r="Z19" s="28" t="s">
        <v>25</v>
      </c>
      <c r="AA19" s="28" t="s">
        <v>25</v>
      </c>
      <c r="AB19" s="28">
        <v>1</v>
      </c>
      <c r="AC19" s="28">
        <v>146</v>
      </c>
      <c r="AD19" s="28">
        <v>912</v>
      </c>
      <c r="AE19" s="28" t="s">
        <v>25</v>
      </c>
      <c r="AF19" s="28" t="s">
        <v>25</v>
      </c>
      <c r="AG19" s="29" t="s">
        <v>25</v>
      </c>
      <c r="AH19" s="313">
        <v>5</v>
      </c>
      <c r="AI19" s="314"/>
      <c r="AJ19" s="314"/>
    </row>
    <row r="20" spans="1:36" s="4" customFormat="1" ht="10.5" customHeight="1">
      <c r="A20" s="286" t="s">
        <v>1</v>
      </c>
      <c r="B20" s="286"/>
      <c r="C20" s="287"/>
      <c r="D20" s="16"/>
      <c r="E20" s="16"/>
      <c r="F20" s="16"/>
      <c r="G20" s="16"/>
      <c r="H20" s="16"/>
      <c r="I20" s="16"/>
      <c r="J20" s="16"/>
      <c r="K20" s="16"/>
      <c r="L20" s="16"/>
      <c r="M20" s="16"/>
      <c r="N20" s="16"/>
      <c r="O20" s="16"/>
      <c r="P20" s="18"/>
      <c r="Q20" s="18"/>
      <c r="R20" s="18"/>
      <c r="S20" s="18"/>
      <c r="T20" s="18"/>
      <c r="U20" s="18"/>
      <c r="V20" s="28"/>
      <c r="W20" s="28"/>
      <c r="X20" s="28"/>
      <c r="Y20" s="28"/>
      <c r="Z20" s="28"/>
      <c r="AA20" s="28"/>
      <c r="AB20" s="28"/>
      <c r="AC20" s="28"/>
      <c r="AD20" s="28"/>
      <c r="AE20" s="28"/>
      <c r="AF20" s="28"/>
      <c r="AG20" s="29"/>
      <c r="AH20" s="315" t="s">
        <v>1</v>
      </c>
      <c r="AI20" s="286"/>
      <c r="AJ20" s="286"/>
    </row>
    <row r="21" spans="1:36" s="4" customFormat="1" ht="10.5" customHeight="1">
      <c r="A21" s="9"/>
      <c r="B21" s="9">
        <v>1</v>
      </c>
      <c r="C21" s="10" t="s">
        <v>20</v>
      </c>
      <c r="D21" s="16">
        <v>202</v>
      </c>
      <c r="E21" s="16">
        <v>1640</v>
      </c>
      <c r="F21" s="16">
        <v>10600</v>
      </c>
      <c r="G21" s="16" t="s">
        <v>25</v>
      </c>
      <c r="H21" s="16" t="s">
        <v>25</v>
      </c>
      <c r="I21" s="16" t="s">
        <v>25</v>
      </c>
      <c r="J21" s="16">
        <v>3</v>
      </c>
      <c r="K21" s="16">
        <v>31</v>
      </c>
      <c r="L21" s="16">
        <v>225</v>
      </c>
      <c r="M21" s="16">
        <v>5</v>
      </c>
      <c r="N21" s="16">
        <v>55</v>
      </c>
      <c r="O21" s="16">
        <v>915</v>
      </c>
      <c r="P21" s="18">
        <v>20</v>
      </c>
      <c r="Q21" s="18">
        <v>164</v>
      </c>
      <c r="R21" s="18">
        <v>2155</v>
      </c>
      <c r="S21" s="18">
        <v>7</v>
      </c>
      <c r="T21" s="18">
        <v>64</v>
      </c>
      <c r="U21" s="18">
        <v>1490</v>
      </c>
      <c r="V21" s="28">
        <v>163</v>
      </c>
      <c r="W21" s="28">
        <v>1293</v>
      </c>
      <c r="X21" s="28">
        <v>5726</v>
      </c>
      <c r="Y21" s="28">
        <v>3</v>
      </c>
      <c r="Z21" s="28">
        <v>25</v>
      </c>
      <c r="AA21" s="28">
        <v>72</v>
      </c>
      <c r="AB21" s="28" t="s">
        <v>25</v>
      </c>
      <c r="AC21" s="28" t="s">
        <v>25</v>
      </c>
      <c r="AD21" s="28" t="s">
        <v>25</v>
      </c>
      <c r="AE21" s="28">
        <v>1</v>
      </c>
      <c r="AF21" s="28">
        <v>8</v>
      </c>
      <c r="AG21" s="29">
        <v>17</v>
      </c>
      <c r="AH21" s="313">
        <v>1</v>
      </c>
      <c r="AI21" s="314"/>
      <c r="AJ21" s="314"/>
    </row>
    <row r="22" spans="1:36" s="4" customFormat="1" ht="10.5" customHeight="1">
      <c r="A22" s="9"/>
      <c r="B22" s="9">
        <v>2</v>
      </c>
      <c r="C22" s="10" t="s">
        <v>21</v>
      </c>
      <c r="D22" s="16">
        <v>120</v>
      </c>
      <c r="E22" s="16">
        <v>2386</v>
      </c>
      <c r="F22" s="16">
        <v>17542</v>
      </c>
      <c r="G22" s="16">
        <v>2</v>
      </c>
      <c r="H22" s="16">
        <v>38</v>
      </c>
      <c r="I22" s="16">
        <v>858</v>
      </c>
      <c r="J22" s="16">
        <v>10</v>
      </c>
      <c r="K22" s="16">
        <v>233</v>
      </c>
      <c r="L22" s="16">
        <v>1752</v>
      </c>
      <c r="M22" s="16">
        <v>17</v>
      </c>
      <c r="N22" s="16">
        <v>399</v>
      </c>
      <c r="O22" s="16">
        <v>3736</v>
      </c>
      <c r="P22" s="18">
        <v>18</v>
      </c>
      <c r="Q22" s="18">
        <v>359</v>
      </c>
      <c r="R22" s="18">
        <v>3932</v>
      </c>
      <c r="S22" s="18">
        <v>1</v>
      </c>
      <c r="T22" s="18">
        <v>17</v>
      </c>
      <c r="U22" s="18">
        <v>34</v>
      </c>
      <c r="V22" s="28">
        <v>66</v>
      </c>
      <c r="W22" s="28">
        <v>1184</v>
      </c>
      <c r="X22" s="28">
        <v>6138</v>
      </c>
      <c r="Y22" s="28" t="s">
        <v>25</v>
      </c>
      <c r="Z22" s="28" t="s">
        <v>25</v>
      </c>
      <c r="AA22" s="28" t="s">
        <v>25</v>
      </c>
      <c r="AB22" s="28">
        <v>6</v>
      </c>
      <c r="AC22" s="28">
        <v>156</v>
      </c>
      <c r="AD22" s="28">
        <v>1092</v>
      </c>
      <c r="AE22" s="28" t="s">
        <v>25</v>
      </c>
      <c r="AF22" s="28" t="s">
        <v>25</v>
      </c>
      <c r="AG22" s="29" t="s">
        <v>25</v>
      </c>
      <c r="AH22" s="313">
        <v>2</v>
      </c>
      <c r="AI22" s="314"/>
      <c r="AJ22" s="314"/>
    </row>
    <row r="23" spans="1:36" s="4" customFormat="1" ht="10.5" customHeight="1">
      <c r="A23" s="9"/>
      <c r="B23" s="9">
        <v>3</v>
      </c>
      <c r="C23" s="10" t="s">
        <v>38</v>
      </c>
      <c r="D23" s="16">
        <v>52</v>
      </c>
      <c r="E23" s="16">
        <v>1979</v>
      </c>
      <c r="F23" s="16">
        <v>19796</v>
      </c>
      <c r="G23" s="16">
        <v>1</v>
      </c>
      <c r="H23" s="16">
        <v>45</v>
      </c>
      <c r="I23" s="16">
        <v>1449</v>
      </c>
      <c r="J23" s="16">
        <v>4</v>
      </c>
      <c r="K23" s="16">
        <v>154</v>
      </c>
      <c r="L23" s="16">
        <v>1352</v>
      </c>
      <c r="M23" s="16">
        <v>9</v>
      </c>
      <c r="N23" s="16">
        <v>347</v>
      </c>
      <c r="O23" s="16">
        <v>3238</v>
      </c>
      <c r="P23" s="18">
        <v>10</v>
      </c>
      <c r="Q23" s="18">
        <v>380</v>
      </c>
      <c r="R23" s="18">
        <v>4479</v>
      </c>
      <c r="S23" s="18" t="s">
        <v>25</v>
      </c>
      <c r="T23" s="18" t="s">
        <v>25</v>
      </c>
      <c r="U23" s="18" t="s">
        <v>25</v>
      </c>
      <c r="V23" s="28">
        <v>26</v>
      </c>
      <c r="W23" s="28">
        <v>980</v>
      </c>
      <c r="X23" s="28">
        <v>9030</v>
      </c>
      <c r="Y23" s="28">
        <v>1</v>
      </c>
      <c r="Z23" s="28">
        <v>43</v>
      </c>
      <c r="AA23" s="28">
        <v>129</v>
      </c>
      <c r="AB23" s="28">
        <v>1</v>
      </c>
      <c r="AC23" s="28">
        <v>30</v>
      </c>
      <c r="AD23" s="28">
        <v>119</v>
      </c>
      <c r="AE23" s="28" t="s">
        <v>25</v>
      </c>
      <c r="AF23" s="28" t="s">
        <v>25</v>
      </c>
      <c r="AG23" s="29" t="s">
        <v>25</v>
      </c>
      <c r="AH23" s="313">
        <v>3</v>
      </c>
      <c r="AI23" s="314"/>
      <c r="AJ23" s="314"/>
    </row>
    <row r="24" spans="1:36" s="4" customFormat="1" ht="10.5" customHeight="1">
      <c r="A24" s="9"/>
      <c r="B24" s="9">
        <v>4</v>
      </c>
      <c r="C24" s="10" t="s">
        <v>37</v>
      </c>
      <c r="D24" s="16">
        <v>38</v>
      </c>
      <c r="E24" s="16">
        <v>2618</v>
      </c>
      <c r="F24" s="16">
        <v>35270</v>
      </c>
      <c r="G24" s="16">
        <v>1</v>
      </c>
      <c r="H24" s="16">
        <v>67</v>
      </c>
      <c r="I24" s="16">
        <v>2352</v>
      </c>
      <c r="J24" s="16">
        <v>5</v>
      </c>
      <c r="K24" s="16">
        <v>337</v>
      </c>
      <c r="L24" s="16">
        <v>5382</v>
      </c>
      <c r="M24" s="16">
        <v>7</v>
      </c>
      <c r="N24" s="16">
        <v>452</v>
      </c>
      <c r="O24" s="16">
        <v>6713</v>
      </c>
      <c r="P24" s="16">
        <v>3</v>
      </c>
      <c r="Q24" s="16">
        <v>215</v>
      </c>
      <c r="R24" s="16">
        <v>1929</v>
      </c>
      <c r="S24" s="16">
        <v>3</v>
      </c>
      <c r="T24" s="16">
        <v>214</v>
      </c>
      <c r="U24" s="16">
        <v>4094</v>
      </c>
      <c r="V24" s="32">
        <v>18</v>
      </c>
      <c r="W24" s="32">
        <v>1271</v>
      </c>
      <c r="X24" s="32">
        <v>14404</v>
      </c>
      <c r="Y24" s="32" t="s">
        <v>25</v>
      </c>
      <c r="Z24" s="32" t="s">
        <v>25</v>
      </c>
      <c r="AA24" s="32" t="s">
        <v>25</v>
      </c>
      <c r="AB24" s="32">
        <v>1</v>
      </c>
      <c r="AC24" s="32">
        <v>62</v>
      </c>
      <c r="AD24" s="32">
        <v>396</v>
      </c>
      <c r="AE24" s="32" t="s">
        <v>25</v>
      </c>
      <c r="AF24" s="32" t="s">
        <v>25</v>
      </c>
      <c r="AG24" s="32" t="s">
        <v>25</v>
      </c>
      <c r="AH24" s="313">
        <v>4</v>
      </c>
      <c r="AI24" s="314"/>
      <c r="AJ24" s="314"/>
    </row>
    <row r="25" spans="1:36" s="4" customFormat="1" ht="10.5" customHeight="1">
      <c r="A25" s="9"/>
      <c r="B25" s="9">
        <v>5</v>
      </c>
      <c r="C25" s="10" t="s">
        <v>22</v>
      </c>
      <c r="D25" s="16">
        <v>31</v>
      </c>
      <c r="E25" s="16">
        <v>8204</v>
      </c>
      <c r="F25" s="16">
        <v>126463</v>
      </c>
      <c r="G25" s="16">
        <v>11</v>
      </c>
      <c r="H25" s="16">
        <v>3537</v>
      </c>
      <c r="I25" s="16">
        <v>65393</v>
      </c>
      <c r="J25" s="16">
        <v>1</v>
      </c>
      <c r="K25" s="16">
        <v>150</v>
      </c>
      <c r="L25" s="16">
        <v>1725</v>
      </c>
      <c r="M25" s="16">
        <v>4</v>
      </c>
      <c r="N25" s="16">
        <v>1148</v>
      </c>
      <c r="O25" s="16">
        <v>15239</v>
      </c>
      <c r="P25" s="18">
        <v>9</v>
      </c>
      <c r="Q25" s="18">
        <v>2260</v>
      </c>
      <c r="R25" s="18">
        <v>28411</v>
      </c>
      <c r="S25" s="18">
        <v>1</v>
      </c>
      <c r="T25" s="18">
        <v>475</v>
      </c>
      <c r="U25" s="18">
        <v>7612</v>
      </c>
      <c r="V25" s="28">
        <v>4</v>
      </c>
      <c r="W25" s="28">
        <v>488</v>
      </c>
      <c r="X25" s="28">
        <v>7171</v>
      </c>
      <c r="Y25" s="28" t="s">
        <v>25</v>
      </c>
      <c r="Z25" s="28" t="s">
        <v>25</v>
      </c>
      <c r="AA25" s="28" t="s">
        <v>25</v>
      </c>
      <c r="AB25" s="28">
        <v>1</v>
      </c>
      <c r="AC25" s="28">
        <v>146</v>
      </c>
      <c r="AD25" s="28">
        <v>912</v>
      </c>
      <c r="AE25" s="28" t="s">
        <v>25</v>
      </c>
      <c r="AF25" s="28" t="s">
        <v>25</v>
      </c>
      <c r="AG25" s="29" t="s">
        <v>25</v>
      </c>
      <c r="AH25" s="313">
        <v>5</v>
      </c>
      <c r="AI25" s="314"/>
      <c r="AJ25" s="314"/>
    </row>
    <row r="26" spans="1:36" s="4" customFormat="1" ht="10.5" customHeight="1">
      <c r="A26" s="286" t="s">
        <v>2</v>
      </c>
      <c r="B26" s="286"/>
      <c r="C26" s="287"/>
      <c r="D26" s="16"/>
      <c r="E26" s="16"/>
      <c r="F26" s="16"/>
      <c r="G26" s="16"/>
      <c r="H26" s="16"/>
      <c r="I26" s="16"/>
      <c r="J26" s="16"/>
      <c r="K26" s="16"/>
      <c r="L26" s="16"/>
      <c r="M26" s="16"/>
      <c r="N26" s="16"/>
      <c r="O26" s="16"/>
      <c r="P26" s="18"/>
      <c r="Q26" s="18"/>
      <c r="R26" s="18"/>
      <c r="S26" s="18"/>
      <c r="T26" s="18"/>
      <c r="U26" s="18"/>
      <c r="V26" s="28"/>
      <c r="W26" s="28"/>
      <c r="X26" s="28"/>
      <c r="Y26" s="28"/>
      <c r="Z26" s="28"/>
      <c r="AA26" s="28"/>
      <c r="AB26" s="28"/>
      <c r="AC26" s="28"/>
      <c r="AD26" s="28"/>
      <c r="AE26" s="28"/>
      <c r="AF26" s="28"/>
      <c r="AG26" s="29"/>
      <c r="AH26" s="349" t="s">
        <v>2</v>
      </c>
      <c r="AI26" s="350"/>
      <c r="AJ26" s="350"/>
    </row>
    <row r="27" spans="1:36" s="4" customFormat="1" ht="10.5" customHeight="1">
      <c r="A27" s="9"/>
      <c r="B27" s="9">
        <v>1</v>
      </c>
      <c r="C27" s="10" t="s">
        <v>20</v>
      </c>
      <c r="D27" s="16">
        <v>1715</v>
      </c>
      <c r="E27" s="16">
        <v>8709</v>
      </c>
      <c r="F27" s="16">
        <v>66200</v>
      </c>
      <c r="G27" s="16">
        <v>49</v>
      </c>
      <c r="H27" s="16">
        <v>270</v>
      </c>
      <c r="I27" s="16">
        <v>6583</v>
      </c>
      <c r="J27" s="16">
        <v>45</v>
      </c>
      <c r="K27" s="16">
        <v>266</v>
      </c>
      <c r="L27" s="16">
        <v>1814</v>
      </c>
      <c r="M27" s="16">
        <v>113</v>
      </c>
      <c r="N27" s="16">
        <v>646</v>
      </c>
      <c r="O27" s="16">
        <v>5436</v>
      </c>
      <c r="P27" s="18">
        <v>180</v>
      </c>
      <c r="Q27" s="18">
        <v>994</v>
      </c>
      <c r="R27" s="18">
        <v>7745</v>
      </c>
      <c r="S27" s="18">
        <v>19</v>
      </c>
      <c r="T27" s="18">
        <v>105</v>
      </c>
      <c r="U27" s="18">
        <v>2903</v>
      </c>
      <c r="V27" s="28">
        <v>1289</v>
      </c>
      <c r="W27" s="28">
        <v>6317</v>
      </c>
      <c r="X27" s="28">
        <v>41230</v>
      </c>
      <c r="Y27" s="28">
        <v>1</v>
      </c>
      <c r="Z27" s="28">
        <v>4</v>
      </c>
      <c r="AA27" s="28">
        <v>14</v>
      </c>
      <c r="AB27" s="28">
        <v>14</v>
      </c>
      <c r="AC27" s="28">
        <v>85</v>
      </c>
      <c r="AD27" s="28">
        <v>418</v>
      </c>
      <c r="AE27" s="28">
        <v>5</v>
      </c>
      <c r="AF27" s="28">
        <v>22</v>
      </c>
      <c r="AG27" s="29">
        <v>57</v>
      </c>
      <c r="AH27" s="313">
        <v>1</v>
      </c>
      <c r="AI27" s="314"/>
      <c r="AJ27" s="314"/>
    </row>
    <row r="28" spans="1:36" s="4" customFormat="1" ht="10.5" customHeight="1">
      <c r="A28" s="9"/>
      <c r="B28" s="9">
        <v>2</v>
      </c>
      <c r="C28" s="10" t="s">
        <v>21</v>
      </c>
      <c r="D28" s="16">
        <v>108</v>
      </c>
      <c r="E28" s="16">
        <v>2035</v>
      </c>
      <c r="F28" s="16">
        <v>16804</v>
      </c>
      <c r="G28" s="16">
        <v>2</v>
      </c>
      <c r="H28" s="16">
        <v>44</v>
      </c>
      <c r="I28" s="16">
        <v>909</v>
      </c>
      <c r="J28" s="16">
        <v>4</v>
      </c>
      <c r="K28" s="16">
        <v>82</v>
      </c>
      <c r="L28" s="16">
        <v>684</v>
      </c>
      <c r="M28" s="16">
        <v>7</v>
      </c>
      <c r="N28" s="16">
        <v>141</v>
      </c>
      <c r="O28" s="16">
        <v>1191</v>
      </c>
      <c r="P28" s="18">
        <v>10</v>
      </c>
      <c r="Q28" s="18">
        <v>189</v>
      </c>
      <c r="R28" s="18">
        <v>1437</v>
      </c>
      <c r="S28" s="18">
        <v>3</v>
      </c>
      <c r="T28" s="18">
        <v>58</v>
      </c>
      <c r="U28" s="18">
        <v>805</v>
      </c>
      <c r="V28" s="28">
        <v>81</v>
      </c>
      <c r="W28" s="28">
        <v>1502</v>
      </c>
      <c r="X28" s="28">
        <v>11678</v>
      </c>
      <c r="Y28" s="28" t="s">
        <v>25</v>
      </c>
      <c r="Z28" s="28" t="s">
        <v>25</v>
      </c>
      <c r="AA28" s="28" t="s">
        <v>25</v>
      </c>
      <c r="AB28" s="28">
        <v>1</v>
      </c>
      <c r="AC28" s="28">
        <v>19</v>
      </c>
      <c r="AD28" s="28">
        <v>100</v>
      </c>
      <c r="AE28" s="28" t="s">
        <v>25</v>
      </c>
      <c r="AF28" s="28" t="s">
        <v>25</v>
      </c>
      <c r="AG28" s="29" t="s">
        <v>25</v>
      </c>
      <c r="AH28" s="313">
        <v>2</v>
      </c>
      <c r="AI28" s="314"/>
      <c r="AJ28" s="314"/>
    </row>
    <row r="29" spans="1:36" s="4" customFormat="1" ht="10.5" customHeight="1">
      <c r="A29" s="9"/>
      <c r="B29" s="9">
        <v>3</v>
      </c>
      <c r="C29" s="10" t="s">
        <v>38</v>
      </c>
      <c r="D29" s="16">
        <v>26</v>
      </c>
      <c r="E29" s="16">
        <v>933</v>
      </c>
      <c r="F29" s="16">
        <v>9910</v>
      </c>
      <c r="G29" s="16">
        <v>1</v>
      </c>
      <c r="H29" s="16">
        <v>25</v>
      </c>
      <c r="I29" s="16">
        <v>450</v>
      </c>
      <c r="J29" s="16">
        <v>1</v>
      </c>
      <c r="K29" s="16">
        <v>33</v>
      </c>
      <c r="L29" s="16">
        <v>464</v>
      </c>
      <c r="M29" s="16">
        <v>3</v>
      </c>
      <c r="N29" s="16">
        <v>105</v>
      </c>
      <c r="O29" s="16">
        <v>1319</v>
      </c>
      <c r="P29" s="18">
        <v>3</v>
      </c>
      <c r="Q29" s="18">
        <v>125</v>
      </c>
      <c r="R29" s="18">
        <v>1838</v>
      </c>
      <c r="S29" s="18" t="s">
        <v>25</v>
      </c>
      <c r="T29" s="18" t="s">
        <v>25</v>
      </c>
      <c r="U29" s="18" t="s">
        <v>25</v>
      </c>
      <c r="V29" s="28">
        <v>18</v>
      </c>
      <c r="W29" s="28">
        <v>645</v>
      </c>
      <c r="X29" s="28">
        <v>5839</v>
      </c>
      <c r="Y29" s="28" t="s">
        <v>25</v>
      </c>
      <c r="Z29" s="28" t="s">
        <v>25</v>
      </c>
      <c r="AA29" s="28" t="s">
        <v>25</v>
      </c>
      <c r="AB29" s="28" t="s">
        <v>25</v>
      </c>
      <c r="AC29" s="28" t="s">
        <v>25</v>
      </c>
      <c r="AD29" s="28" t="s">
        <v>25</v>
      </c>
      <c r="AE29" s="28" t="s">
        <v>25</v>
      </c>
      <c r="AF29" s="28" t="s">
        <v>25</v>
      </c>
      <c r="AG29" s="29" t="s">
        <v>25</v>
      </c>
      <c r="AH29" s="313">
        <v>3</v>
      </c>
      <c r="AI29" s="314"/>
      <c r="AJ29" s="314"/>
    </row>
    <row r="30" spans="1:36" s="4" customFormat="1" ht="10.5" customHeight="1">
      <c r="A30" s="9"/>
      <c r="B30" s="9">
        <v>4</v>
      </c>
      <c r="C30" s="10" t="s">
        <v>37</v>
      </c>
      <c r="D30" s="16">
        <v>6</v>
      </c>
      <c r="E30" s="16">
        <v>459</v>
      </c>
      <c r="F30" s="16">
        <v>6412</v>
      </c>
      <c r="G30" s="16">
        <v>1</v>
      </c>
      <c r="H30" s="16">
        <v>85</v>
      </c>
      <c r="I30" s="16">
        <v>2125</v>
      </c>
      <c r="J30" s="16" t="s">
        <v>25</v>
      </c>
      <c r="K30" s="16" t="s">
        <v>25</v>
      </c>
      <c r="L30" s="16" t="s">
        <v>25</v>
      </c>
      <c r="M30" s="16" t="s">
        <v>25</v>
      </c>
      <c r="N30" s="16" t="s">
        <v>25</v>
      </c>
      <c r="O30" s="16" t="s">
        <v>25</v>
      </c>
      <c r="P30" s="16">
        <v>2</v>
      </c>
      <c r="Q30" s="16">
        <v>170</v>
      </c>
      <c r="R30" s="16">
        <v>2166</v>
      </c>
      <c r="S30" s="16" t="s">
        <v>25</v>
      </c>
      <c r="T30" s="16" t="s">
        <v>25</v>
      </c>
      <c r="U30" s="16" t="s">
        <v>25</v>
      </c>
      <c r="V30" s="32">
        <v>3</v>
      </c>
      <c r="W30" s="32">
        <v>204</v>
      </c>
      <c r="X30" s="32">
        <v>2121</v>
      </c>
      <c r="Y30" s="32" t="s">
        <v>25</v>
      </c>
      <c r="Z30" s="32" t="s">
        <v>25</v>
      </c>
      <c r="AA30" s="32" t="s">
        <v>25</v>
      </c>
      <c r="AB30" s="32" t="s">
        <v>25</v>
      </c>
      <c r="AC30" s="32" t="s">
        <v>25</v>
      </c>
      <c r="AD30" s="32" t="s">
        <v>25</v>
      </c>
      <c r="AE30" s="32" t="s">
        <v>25</v>
      </c>
      <c r="AF30" s="32" t="s">
        <v>25</v>
      </c>
      <c r="AG30" s="32" t="s">
        <v>25</v>
      </c>
      <c r="AH30" s="313">
        <v>4</v>
      </c>
      <c r="AI30" s="314"/>
      <c r="AJ30" s="314"/>
    </row>
    <row r="31" spans="1:36" s="4" customFormat="1" ht="10.5" customHeight="1">
      <c r="A31" s="9"/>
      <c r="B31" s="9">
        <v>5</v>
      </c>
      <c r="C31" s="10" t="s">
        <v>22</v>
      </c>
      <c r="D31" s="16">
        <v>8</v>
      </c>
      <c r="E31" s="16">
        <v>1771</v>
      </c>
      <c r="F31" s="16">
        <v>18616</v>
      </c>
      <c r="G31" s="16">
        <v>1</v>
      </c>
      <c r="H31" s="16">
        <v>150</v>
      </c>
      <c r="I31" s="16">
        <v>1269</v>
      </c>
      <c r="J31" s="16">
        <v>1</v>
      </c>
      <c r="K31" s="16">
        <v>188</v>
      </c>
      <c r="L31" s="16">
        <v>1454</v>
      </c>
      <c r="M31" s="16">
        <v>2</v>
      </c>
      <c r="N31" s="16">
        <v>694</v>
      </c>
      <c r="O31" s="16">
        <v>5975</v>
      </c>
      <c r="P31" s="18" t="s">
        <v>25</v>
      </c>
      <c r="Q31" s="18" t="s">
        <v>25</v>
      </c>
      <c r="R31" s="18" t="s">
        <v>25</v>
      </c>
      <c r="S31" s="18">
        <v>1</v>
      </c>
      <c r="T31" s="18">
        <v>314</v>
      </c>
      <c r="U31" s="18">
        <v>5024</v>
      </c>
      <c r="V31" s="28">
        <v>3</v>
      </c>
      <c r="W31" s="28">
        <v>425</v>
      </c>
      <c r="X31" s="28">
        <v>4894</v>
      </c>
      <c r="Y31" s="28" t="s">
        <v>25</v>
      </c>
      <c r="Z31" s="28" t="s">
        <v>25</v>
      </c>
      <c r="AA31" s="28" t="s">
        <v>25</v>
      </c>
      <c r="AB31" s="28" t="s">
        <v>25</v>
      </c>
      <c r="AC31" s="28" t="s">
        <v>25</v>
      </c>
      <c r="AD31" s="28" t="s">
        <v>25</v>
      </c>
      <c r="AE31" s="28" t="s">
        <v>25</v>
      </c>
      <c r="AF31" s="28" t="s">
        <v>25</v>
      </c>
      <c r="AG31" s="29" t="s">
        <v>25</v>
      </c>
      <c r="AH31" s="313">
        <v>5</v>
      </c>
      <c r="AI31" s="314"/>
      <c r="AJ31" s="314"/>
    </row>
    <row r="32" spans="1:36" s="4" customFormat="1" ht="10.5" customHeight="1">
      <c r="A32" s="286" t="s">
        <v>3</v>
      </c>
      <c r="B32" s="286"/>
      <c r="C32" s="287"/>
      <c r="D32" s="16"/>
      <c r="E32" s="16"/>
      <c r="F32" s="16"/>
      <c r="G32" s="16"/>
      <c r="H32" s="16"/>
      <c r="I32" s="16"/>
      <c r="J32" s="16"/>
      <c r="K32" s="16"/>
      <c r="L32" s="16"/>
      <c r="M32" s="16"/>
      <c r="N32" s="16"/>
      <c r="O32" s="16"/>
      <c r="P32" s="18"/>
      <c r="Q32" s="18"/>
      <c r="R32" s="18"/>
      <c r="S32" s="18"/>
      <c r="T32" s="18"/>
      <c r="U32" s="18"/>
      <c r="V32" s="28"/>
      <c r="W32" s="28"/>
      <c r="X32" s="28"/>
      <c r="Y32" s="28"/>
      <c r="Z32" s="28"/>
      <c r="AA32" s="28"/>
      <c r="AB32" s="28"/>
      <c r="AC32" s="28"/>
      <c r="AD32" s="28"/>
      <c r="AE32" s="28"/>
      <c r="AF32" s="28"/>
      <c r="AG32" s="29"/>
      <c r="AH32" s="315" t="s">
        <v>3</v>
      </c>
      <c r="AI32" s="286"/>
      <c r="AJ32" s="286"/>
    </row>
    <row r="33" spans="1:36" s="4" customFormat="1" ht="10.5" customHeight="1">
      <c r="A33" s="9"/>
      <c r="B33" s="9">
        <v>1</v>
      </c>
      <c r="C33" s="10" t="s">
        <v>20</v>
      </c>
      <c r="D33" s="16">
        <v>22</v>
      </c>
      <c r="E33" s="16">
        <v>88</v>
      </c>
      <c r="F33" s="16">
        <v>307</v>
      </c>
      <c r="G33" s="16" t="s">
        <v>25</v>
      </c>
      <c r="H33" s="16" t="s">
        <v>25</v>
      </c>
      <c r="I33" s="16" t="s">
        <v>25</v>
      </c>
      <c r="J33" s="16" t="s">
        <v>25</v>
      </c>
      <c r="K33" s="16" t="s">
        <v>25</v>
      </c>
      <c r="L33" s="16" t="s">
        <v>25</v>
      </c>
      <c r="M33" s="16" t="s">
        <v>25</v>
      </c>
      <c r="N33" s="16" t="s">
        <v>25</v>
      </c>
      <c r="O33" s="16" t="s">
        <v>25</v>
      </c>
      <c r="P33" s="18" t="s">
        <v>25</v>
      </c>
      <c r="Q33" s="18" t="s">
        <v>25</v>
      </c>
      <c r="R33" s="18" t="s">
        <v>25</v>
      </c>
      <c r="S33" s="18" t="s">
        <v>25</v>
      </c>
      <c r="T33" s="18" t="s">
        <v>25</v>
      </c>
      <c r="U33" s="18" t="s">
        <v>25</v>
      </c>
      <c r="V33" s="28">
        <v>22</v>
      </c>
      <c r="W33" s="28">
        <v>88</v>
      </c>
      <c r="X33" s="28">
        <v>307</v>
      </c>
      <c r="Y33" s="28" t="s">
        <v>25</v>
      </c>
      <c r="Z33" s="28" t="s">
        <v>25</v>
      </c>
      <c r="AA33" s="28" t="s">
        <v>25</v>
      </c>
      <c r="AB33" s="28" t="s">
        <v>25</v>
      </c>
      <c r="AC33" s="28" t="s">
        <v>25</v>
      </c>
      <c r="AD33" s="28" t="s">
        <v>25</v>
      </c>
      <c r="AE33" s="28" t="s">
        <v>25</v>
      </c>
      <c r="AF33" s="28" t="s">
        <v>25</v>
      </c>
      <c r="AG33" s="29" t="s">
        <v>25</v>
      </c>
      <c r="AH33" s="313">
        <v>1</v>
      </c>
      <c r="AI33" s="314"/>
      <c r="AJ33" s="314"/>
    </row>
    <row r="34" spans="1:36" s="4" customFormat="1" ht="10.5" customHeight="1">
      <c r="A34" s="9"/>
      <c r="B34" s="9">
        <v>2</v>
      </c>
      <c r="C34" s="10" t="s">
        <v>23</v>
      </c>
      <c r="D34" s="16">
        <v>1</v>
      </c>
      <c r="E34" s="16">
        <v>17</v>
      </c>
      <c r="F34" s="16">
        <v>104</v>
      </c>
      <c r="G34" s="16" t="s">
        <v>25</v>
      </c>
      <c r="H34" s="16" t="s">
        <v>25</v>
      </c>
      <c r="I34" s="16" t="s">
        <v>25</v>
      </c>
      <c r="J34" s="16" t="s">
        <v>25</v>
      </c>
      <c r="K34" s="16" t="s">
        <v>25</v>
      </c>
      <c r="L34" s="16" t="s">
        <v>25</v>
      </c>
      <c r="M34" s="16" t="s">
        <v>25</v>
      </c>
      <c r="N34" s="16" t="s">
        <v>25</v>
      </c>
      <c r="O34" s="16" t="s">
        <v>25</v>
      </c>
      <c r="P34" s="18" t="s">
        <v>25</v>
      </c>
      <c r="Q34" s="18" t="s">
        <v>25</v>
      </c>
      <c r="R34" s="18" t="s">
        <v>25</v>
      </c>
      <c r="S34" s="18" t="s">
        <v>25</v>
      </c>
      <c r="T34" s="18" t="s">
        <v>25</v>
      </c>
      <c r="U34" s="18" t="s">
        <v>25</v>
      </c>
      <c r="V34" s="28">
        <v>1</v>
      </c>
      <c r="W34" s="28">
        <v>17</v>
      </c>
      <c r="X34" s="28">
        <v>104</v>
      </c>
      <c r="Y34" s="28" t="s">
        <v>25</v>
      </c>
      <c r="Z34" s="28" t="s">
        <v>25</v>
      </c>
      <c r="AA34" s="28" t="s">
        <v>25</v>
      </c>
      <c r="AB34" s="28" t="s">
        <v>25</v>
      </c>
      <c r="AC34" s="28" t="s">
        <v>25</v>
      </c>
      <c r="AD34" s="28" t="s">
        <v>25</v>
      </c>
      <c r="AE34" s="28" t="s">
        <v>25</v>
      </c>
      <c r="AF34" s="28" t="s">
        <v>25</v>
      </c>
      <c r="AG34" s="29" t="s">
        <v>25</v>
      </c>
      <c r="AH34" s="313">
        <v>2</v>
      </c>
      <c r="AI34" s="314"/>
      <c r="AJ34" s="314"/>
    </row>
    <row r="35" spans="1:36" s="4" customFormat="1" ht="10.5" customHeight="1">
      <c r="A35" s="286" t="s">
        <v>4</v>
      </c>
      <c r="B35" s="286"/>
      <c r="C35" s="287"/>
      <c r="D35" s="18"/>
      <c r="E35" s="18"/>
      <c r="F35" s="18"/>
      <c r="G35" s="18"/>
      <c r="H35" s="18"/>
      <c r="I35" s="18"/>
      <c r="J35" s="18"/>
      <c r="K35" s="18"/>
      <c r="L35" s="18"/>
      <c r="M35" s="18"/>
      <c r="N35" s="18"/>
      <c r="O35" s="18"/>
      <c r="P35" s="18"/>
      <c r="Q35" s="18"/>
      <c r="R35" s="18"/>
      <c r="S35" s="18"/>
      <c r="T35" s="18"/>
      <c r="U35" s="18"/>
      <c r="V35" s="28"/>
      <c r="W35" s="28"/>
      <c r="X35" s="28"/>
      <c r="Y35" s="28"/>
      <c r="Z35" s="28"/>
      <c r="AA35" s="28"/>
      <c r="AB35" s="28"/>
      <c r="AC35" s="28"/>
      <c r="AD35" s="28"/>
      <c r="AE35" s="28"/>
      <c r="AF35" s="28"/>
      <c r="AG35" s="29"/>
      <c r="AH35" s="315" t="s">
        <v>4</v>
      </c>
      <c r="AI35" s="286"/>
      <c r="AJ35" s="286"/>
    </row>
    <row r="36" spans="1:36" s="4" customFormat="1" ht="10.5" customHeight="1">
      <c r="A36" s="9"/>
      <c r="B36" s="9">
        <v>1</v>
      </c>
      <c r="C36" s="10" t="s">
        <v>20</v>
      </c>
      <c r="D36" s="18">
        <v>61</v>
      </c>
      <c r="E36" s="18">
        <v>324</v>
      </c>
      <c r="F36" s="18">
        <v>541</v>
      </c>
      <c r="G36" s="18" t="s">
        <v>25</v>
      </c>
      <c r="H36" s="18" t="s">
        <v>25</v>
      </c>
      <c r="I36" s="18" t="s">
        <v>25</v>
      </c>
      <c r="J36" s="18">
        <v>1</v>
      </c>
      <c r="K36" s="18">
        <v>3</v>
      </c>
      <c r="L36" s="18">
        <v>11</v>
      </c>
      <c r="M36" s="18">
        <v>3</v>
      </c>
      <c r="N36" s="18">
        <v>18</v>
      </c>
      <c r="O36" s="18">
        <v>8</v>
      </c>
      <c r="P36" s="18">
        <v>1</v>
      </c>
      <c r="Q36" s="18">
        <v>3</v>
      </c>
      <c r="R36" s="18">
        <v>3</v>
      </c>
      <c r="S36" s="18" t="s">
        <v>25</v>
      </c>
      <c r="T36" s="18" t="s">
        <v>25</v>
      </c>
      <c r="U36" s="18" t="s">
        <v>25</v>
      </c>
      <c r="V36" s="28">
        <v>56</v>
      </c>
      <c r="W36" s="28">
        <v>300</v>
      </c>
      <c r="X36" s="28">
        <v>519</v>
      </c>
      <c r="Y36" s="28" t="s">
        <v>25</v>
      </c>
      <c r="Z36" s="28" t="s">
        <v>25</v>
      </c>
      <c r="AA36" s="28" t="s">
        <v>25</v>
      </c>
      <c r="AB36" s="28" t="s">
        <v>25</v>
      </c>
      <c r="AC36" s="28" t="s">
        <v>25</v>
      </c>
      <c r="AD36" s="28" t="s">
        <v>25</v>
      </c>
      <c r="AE36" s="28" t="s">
        <v>25</v>
      </c>
      <c r="AF36" s="28" t="s">
        <v>25</v>
      </c>
      <c r="AG36" s="29" t="s">
        <v>25</v>
      </c>
      <c r="AH36" s="313">
        <v>1</v>
      </c>
      <c r="AI36" s="314"/>
      <c r="AJ36" s="314"/>
    </row>
    <row r="37" spans="1:36" s="4" customFormat="1" ht="10.5" customHeight="1">
      <c r="A37" s="8"/>
      <c r="B37" s="8">
        <v>2</v>
      </c>
      <c r="C37" s="11" t="s">
        <v>23</v>
      </c>
      <c r="D37" s="17">
        <v>5</v>
      </c>
      <c r="E37" s="17">
        <v>90</v>
      </c>
      <c r="F37" s="17">
        <v>86</v>
      </c>
      <c r="G37" s="17" t="s">
        <v>25</v>
      </c>
      <c r="H37" s="17" t="s">
        <v>25</v>
      </c>
      <c r="I37" s="17" t="s">
        <v>25</v>
      </c>
      <c r="J37" s="17" t="s">
        <v>25</v>
      </c>
      <c r="K37" s="17" t="s">
        <v>25</v>
      </c>
      <c r="L37" s="17" t="s">
        <v>25</v>
      </c>
      <c r="M37" s="17" t="s">
        <v>25</v>
      </c>
      <c r="N37" s="17" t="s">
        <v>25</v>
      </c>
      <c r="O37" s="17" t="s">
        <v>25</v>
      </c>
      <c r="P37" s="17" t="s">
        <v>25</v>
      </c>
      <c r="Q37" s="17" t="s">
        <v>25</v>
      </c>
      <c r="R37" s="17" t="s">
        <v>25</v>
      </c>
      <c r="S37" s="17" t="s">
        <v>25</v>
      </c>
      <c r="T37" s="17" t="s">
        <v>25</v>
      </c>
      <c r="U37" s="17" t="s">
        <v>25</v>
      </c>
      <c r="V37" s="33">
        <v>5</v>
      </c>
      <c r="W37" s="33">
        <v>90</v>
      </c>
      <c r="X37" s="33">
        <v>86</v>
      </c>
      <c r="Y37" s="33" t="s">
        <v>25</v>
      </c>
      <c r="Z37" s="33" t="s">
        <v>25</v>
      </c>
      <c r="AA37" s="33" t="s">
        <v>25</v>
      </c>
      <c r="AB37" s="33" t="s">
        <v>25</v>
      </c>
      <c r="AC37" s="33" t="s">
        <v>25</v>
      </c>
      <c r="AD37" s="33" t="s">
        <v>25</v>
      </c>
      <c r="AE37" s="33" t="s">
        <v>25</v>
      </c>
      <c r="AF37" s="33" t="s">
        <v>25</v>
      </c>
      <c r="AG37" s="34" t="s">
        <v>25</v>
      </c>
      <c r="AH37" s="338">
        <v>2</v>
      </c>
      <c r="AI37" s="339"/>
      <c r="AJ37" s="339"/>
    </row>
    <row r="38" spans="1:36" s="4" customFormat="1" ht="10.5" customHeight="1">
      <c r="A38" s="4" t="s">
        <v>24</v>
      </c>
    </row>
  </sheetData>
  <mergeCells count="51">
    <mergeCell ref="AG5:AJ5"/>
    <mergeCell ref="A10:C10"/>
    <mergeCell ref="A11:C11"/>
    <mergeCell ref="AH9:AJ9"/>
    <mergeCell ref="AH10:AJ10"/>
    <mergeCell ref="AH11:AJ11"/>
    <mergeCell ref="Y6:AG6"/>
    <mergeCell ref="P6:R7"/>
    <mergeCell ref="S6:U7"/>
    <mergeCell ref="V6:X7"/>
    <mergeCell ref="Y7:AA7"/>
    <mergeCell ref="AB7:AD7"/>
    <mergeCell ref="AE7:AG7"/>
    <mergeCell ref="AH29:AJ29"/>
    <mergeCell ref="AH35:AJ35"/>
    <mergeCell ref="AH36:AJ36"/>
    <mergeCell ref="AH37:AJ37"/>
    <mergeCell ref="AH31:AJ31"/>
    <mergeCell ref="AH32:AJ32"/>
    <mergeCell ref="AH33:AJ33"/>
    <mergeCell ref="AH34:AJ34"/>
    <mergeCell ref="AH30:AJ30"/>
    <mergeCell ref="AH25:AJ25"/>
    <mergeCell ref="AH24:AJ24"/>
    <mergeCell ref="AH26:AJ26"/>
    <mergeCell ref="AH27:AJ27"/>
    <mergeCell ref="AH28:AJ28"/>
    <mergeCell ref="AH16:AJ16"/>
    <mergeCell ref="AH17:AJ17"/>
    <mergeCell ref="AH6:AJ8"/>
    <mergeCell ref="A6:C8"/>
    <mergeCell ref="A9:C9"/>
    <mergeCell ref="M6:O7"/>
    <mergeCell ref="D6:F7"/>
    <mergeCell ref="G6:I7"/>
    <mergeCell ref="J6:L7"/>
    <mergeCell ref="AH12:AJ12"/>
    <mergeCell ref="AH13:AJ13"/>
    <mergeCell ref="AH15:AJ15"/>
    <mergeCell ref="A35:C35"/>
    <mergeCell ref="A12:C12"/>
    <mergeCell ref="A13:C13"/>
    <mergeCell ref="A20:C20"/>
    <mergeCell ref="A26:C26"/>
    <mergeCell ref="A32:C32"/>
    <mergeCell ref="AH23:AJ23"/>
    <mergeCell ref="AH19:AJ19"/>
    <mergeCell ref="AH20:AJ20"/>
    <mergeCell ref="AH18:AJ18"/>
    <mergeCell ref="AH21:AJ21"/>
    <mergeCell ref="AH22:AJ22"/>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38"/>
  <sheetViews>
    <sheetView zoomScaleNormal="100" zoomScaleSheetLayoutView="100" workbookViewId="0"/>
  </sheetViews>
  <sheetFormatPr defaultRowHeight="10.5" customHeight="1"/>
  <cols>
    <col min="1" max="1" width="1.625" style="3" customWidth="1"/>
    <col min="2" max="2" width="2.625" style="3" customWidth="1"/>
    <col min="3" max="3" width="12.125" style="3" customWidth="1"/>
    <col min="4" max="4" width="6.125" style="3" customWidth="1"/>
    <col min="5" max="5" width="6.875" style="3" customWidth="1"/>
    <col min="6" max="6" width="7.8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5" width="2.5" style="3" customWidth="1"/>
    <col min="26"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4.125" style="3" customWidth="1"/>
    <col min="34" max="34" width="1.625" style="3" customWidth="1"/>
    <col min="35" max="35" width="2.625" style="3" customWidth="1"/>
    <col min="36" max="36" width="4.625" style="3" customWidth="1"/>
    <col min="37" max="16384" width="9" style="3"/>
  </cols>
  <sheetData>
    <row r="1" spans="1:36" ht="13.5" customHeight="1">
      <c r="A1" s="23" t="s">
        <v>28</v>
      </c>
      <c r="L1" s="24"/>
      <c r="M1" s="24"/>
      <c r="N1" s="24"/>
      <c r="O1" s="24"/>
      <c r="P1" s="24"/>
      <c r="Q1" s="24"/>
      <c r="R1" s="24"/>
      <c r="S1" s="24"/>
      <c r="T1" s="24"/>
    </row>
    <row r="2" spans="1:36" ht="10.5" customHeight="1">
      <c r="A2" s="2"/>
    </row>
    <row r="3" spans="1:36" s="4" customFormat="1" ht="10.5" customHeight="1">
      <c r="A3" s="4" t="s">
        <v>16</v>
      </c>
      <c r="AD3" s="1"/>
    </row>
    <row r="4" spans="1:36" s="4" customFormat="1" ht="10.5" customHeight="1">
      <c r="AD4" s="1"/>
    </row>
    <row r="5" spans="1:36" s="4" customFormat="1" ht="10.5" customHeight="1">
      <c r="A5" s="7" t="s">
        <v>17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318" t="s">
        <v>13</v>
      </c>
      <c r="AH5" s="318"/>
      <c r="AI5" s="318"/>
      <c r="AJ5" s="318"/>
    </row>
    <row r="6" spans="1:36" s="4" customFormat="1" ht="10.5" customHeight="1">
      <c r="A6" s="329" t="s">
        <v>29</v>
      </c>
      <c r="B6" s="329"/>
      <c r="C6" s="330"/>
      <c r="D6" s="328" t="s">
        <v>5</v>
      </c>
      <c r="E6" s="328"/>
      <c r="F6" s="328"/>
      <c r="G6" s="328" t="s">
        <v>18</v>
      </c>
      <c r="H6" s="328"/>
      <c r="I6" s="328"/>
      <c r="J6" s="328" t="s">
        <v>19</v>
      </c>
      <c r="K6" s="328"/>
      <c r="L6" s="328"/>
      <c r="M6" s="334" t="s">
        <v>6</v>
      </c>
      <c r="N6" s="326"/>
      <c r="O6" s="335"/>
      <c r="P6" s="326" t="s">
        <v>7</v>
      </c>
      <c r="Q6" s="326"/>
      <c r="R6" s="326"/>
      <c r="S6" s="328" t="s">
        <v>8</v>
      </c>
      <c r="T6" s="328"/>
      <c r="U6" s="328"/>
      <c r="V6" s="328" t="s">
        <v>9</v>
      </c>
      <c r="W6" s="328"/>
      <c r="X6" s="328"/>
      <c r="Y6" s="323" t="s">
        <v>10</v>
      </c>
      <c r="Z6" s="324"/>
      <c r="AA6" s="324"/>
      <c r="AB6" s="324"/>
      <c r="AC6" s="324"/>
      <c r="AD6" s="324"/>
      <c r="AE6" s="324"/>
      <c r="AF6" s="324"/>
      <c r="AG6" s="325"/>
      <c r="AH6" s="340" t="s">
        <v>29</v>
      </c>
      <c r="AI6" s="341"/>
      <c r="AJ6" s="342"/>
    </row>
    <row r="7" spans="1:36" s="4" customFormat="1" ht="10.5" customHeight="1">
      <c r="A7" s="331"/>
      <c r="B7" s="331"/>
      <c r="C7" s="306"/>
      <c r="D7" s="328"/>
      <c r="E7" s="328"/>
      <c r="F7" s="328"/>
      <c r="G7" s="328"/>
      <c r="H7" s="328"/>
      <c r="I7" s="328"/>
      <c r="J7" s="328"/>
      <c r="K7" s="328"/>
      <c r="L7" s="328"/>
      <c r="M7" s="336"/>
      <c r="N7" s="327"/>
      <c r="O7" s="337"/>
      <c r="P7" s="327"/>
      <c r="Q7" s="327"/>
      <c r="R7" s="327"/>
      <c r="S7" s="328"/>
      <c r="T7" s="328"/>
      <c r="U7" s="328"/>
      <c r="V7" s="328"/>
      <c r="W7" s="328"/>
      <c r="X7" s="328"/>
      <c r="Y7" s="307" t="s">
        <v>7</v>
      </c>
      <c r="Z7" s="307"/>
      <c r="AA7" s="307"/>
      <c r="AB7" s="307" t="s">
        <v>14</v>
      </c>
      <c r="AC7" s="307"/>
      <c r="AD7" s="307"/>
      <c r="AE7" s="311" t="s">
        <v>15</v>
      </c>
      <c r="AF7" s="311"/>
      <c r="AG7" s="311"/>
      <c r="AH7" s="343"/>
      <c r="AI7" s="344"/>
      <c r="AJ7" s="345"/>
    </row>
    <row r="8" spans="1:36" s="4" customFormat="1" ht="10.5" customHeight="1">
      <c r="A8" s="332"/>
      <c r="B8" s="332"/>
      <c r="C8" s="333"/>
      <c r="D8" s="25" t="s">
        <v>0</v>
      </c>
      <c r="E8" s="25" t="s">
        <v>11</v>
      </c>
      <c r="F8" s="25" t="s">
        <v>12</v>
      </c>
      <c r="G8" s="25" t="s">
        <v>0</v>
      </c>
      <c r="H8" s="25" t="s">
        <v>11</v>
      </c>
      <c r="I8" s="25" t="s">
        <v>12</v>
      </c>
      <c r="J8" s="25" t="s">
        <v>0</v>
      </c>
      <c r="K8" s="25" t="s">
        <v>11</v>
      </c>
      <c r="L8" s="25" t="s">
        <v>12</v>
      </c>
      <c r="M8" s="25" t="s">
        <v>0</v>
      </c>
      <c r="N8" s="25" t="s">
        <v>11</v>
      </c>
      <c r="O8" s="25" t="s">
        <v>12</v>
      </c>
      <c r="P8" s="27" t="s">
        <v>0</v>
      </c>
      <c r="Q8" s="25" t="s">
        <v>11</v>
      </c>
      <c r="R8" s="26" t="s">
        <v>12</v>
      </c>
      <c r="S8" s="25" t="s">
        <v>0</v>
      </c>
      <c r="T8" s="25" t="s">
        <v>11</v>
      </c>
      <c r="U8" s="25" t="s">
        <v>12</v>
      </c>
      <c r="V8" s="25" t="s">
        <v>0</v>
      </c>
      <c r="W8" s="25" t="s">
        <v>11</v>
      </c>
      <c r="X8" s="25" t="s">
        <v>12</v>
      </c>
      <c r="Y8" s="15" t="s">
        <v>0</v>
      </c>
      <c r="Z8" s="15" t="s">
        <v>11</v>
      </c>
      <c r="AA8" s="15" t="s">
        <v>12</v>
      </c>
      <c r="AB8" s="15" t="s">
        <v>0</v>
      </c>
      <c r="AC8" s="15" t="s">
        <v>11</v>
      </c>
      <c r="AD8" s="15" t="s">
        <v>12</v>
      </c>
      <c r="AE8" s="15" t="s">
        <v>0</v>
      </c>
      <c r="AF8" s="15" t="s">
        <v>11</v>
      </c>
      <c r="AG8" s="15" t="s">
        <v>12</v>
      </c>
      <c r="AH8" s="346"/>
      <c r="AI8" s="347"/>
      <c r="AJ8" s="348"/>
    </row>
    <row r="9" spans="1:36" s="4" customFormat="1" ht="10.5" customHeight="1">
      <c r="A9" s="305" t="s">
        <v>32</v>
      </c>
      <c r="B9" s="305"/>
      <c r="C9" s="306"/>
      <c r="D9" s="16">
        <v>2365</v>
      </c>
      <c r="E9" s="16">
        <v>29374</v>
      </c>
      <c r="F9" s="16">
        <v>294493</v>
      </c>
      <c r="G9" s="16">
        <v>67</v>
      </c>
      <c r="H9" s="16">
        <v>3156</v>
      </c>
      <c r="I9" s="16">
        <v>61498</v>
      </c>
      <c r="J9" s="16">
        <v>73</v>
      </c>
      <c r="K9" s="16">
        <v>1202</v>
      </c>
      <c r="L9" s="16">
        <v>11484</v>
      </c>
      <c r="M9" s="16">
        <v>160</v>
      </c>
      <c r="N9" s="16">
        <v>3628</v>
      </c>
      <c r="O9" s="16">
        <v>39580</v>
      </c>
      <c r="P9" s="18">
        <v>254</v>
      </c>
      <c r="Q9" s="18">
        <v>4864</v>
      </c>
      <c r="R9" s="18">
        <v>53384</v>
      </c>
      <c r="S9" s="18">
        <v>35</v>
      </c>
      <c r="T9" s="18">
        <v>1247</v>
      </c>
      <c r="U9" s="18">
        <v>21940</v>
      </c>
      <c r="V9" s="28">
        <v>1747</v>
      </c>
      <c r="W9" s="28">
        <v>14760</v>
      </c>
      <c r="X9" s="28">
        <v>103523</v>
      </c>
      <c r="Y9" s="28">
        <v>1</v>
      </c>
      <c r="Z9" s="28">
        <v>4</v>
      </c>
      <c r="AA9" s="28">
        <v>14</v>
      </c>
      <c r="AB9" s="28">
        <v>23</v>
      </c>
      <c r="AC9" s="28">
        <v>492</v>
      </c>
      <c r="AD9" s="28">
        <v>3013</v>
      </c>
      <c r="AE9" s="28">
        <v>5</v>
      </c>
      <c r="AF9" s="28">
        <v>21</v>
      </c>
      <c r="AG9" s="29">
        <v>57</v>
      </c>
      <c r="AH9" s="319" t="s">
        <v>32</v>
      </c>
      <c r="AI9" s="305"/>
      <c r="AJ9" s="305"/>
    </row>
    <row r="10" spans="1:36" s="4" customFormat="1" ht="10.5" customHeight="1">
      <c r="A10" s="288" t="s">
        <v>27</v>
      </c>
      <c r="B10" s="288"/>
      <c r="C10" s="296"/>
      <c r="D10" s="16">
        <v>2367</v>
      </c>
      <c r="E10" s="16">
        <v>29380</v>
      </c>
      <c r="F10" s="16">
        <v>295339</v>
      </c>
      <c r="G10" s="16">
        <v>67</v>
      </c>
      <c r="H10" s="16">
        <v>3156</v>
      </c>
      <c r="I10" s="16">
        <v>61498</v>
      </c>
      <c r="J10" s="16">
        <v>70</v>
      </c>
      <c r="K10" s="16">
        <v>1176</v>
      </c>
      <c r="L10" s="16">
        <v>11317</v>
      </c>
      <c r="M10" s="16">
        <v>161</v>
      </c>
      <c r="N10" s="16">
        <v>3641</v>
      </c>
      <c r="O10" s="16">
        <v>39940</v>
      </c>
      <c r="P10" s="18">
        <v>254</v>
      </c>
      <c r="Q10" s="18">
        <v>4853</v>
      </c>
      <c r="R10" s="18">
        <v>54007</v>
      </c>
      <c r="S10" s="18">
        <v>35</v>
      </c>
      <c r="T10" s="18">
        <v>1247</v>
      </c>
      <c r="U10" s="18">
        <v>21940</v>
      </c>
      <c r="V10" s="28">
        <v>1751</v>
      </c>
      <c r="W10" s="28">
        <v>14790</v>
      </c>
      <c r="X10" s="28">
        <v>103553</v>
      </c>
      <c r="Y10" s="28">
        <v>1</v>
      </c>
      <c r="Z10" s="28">
        <v>4</v>
      </c>
      <c r="AA10" s="28">
        <v>14</v>
      </c>
      <c r="AB10" s="28">
        <v>23</v>
      </c>
      <c r="AC10" s="28">
        <v>492</v>
      </c>
      <c r="AD10" s="28">
        <v>3013</v>
      </c>
      <c r="AE10" s="28">
        <v>5</v>
      </c>
      <c r="AF10" s="28">
        <v>21</v>
      </c>
      <c r="AG10" s="29">
        <v>57</v>
      </c>
      <c r="AH10" s="320" t="s">
        <v>27</v>
      </c>
      <c r="AI10" s="288"/>
      <c r="AJ10" s="288"/>
    </row>
    <row r="11" spans="1:36" s="4" customFormat="1" ht="10.5" customHeight="1">
      <c r="A11" s="288" t="s">
        <v>33</v>
      </c>
      <c r="B11" s="288"/>
      <c r="C11" s="296"/>
      <c r="D11" s="16">
        <v>2365</v>
      </c>
      <c r="E11" s="16">
        <v>29674</v>
      </c>
      <c r="F11" s="16">
        <v>298952</v>
      </c>
      <c r="G11" s="16">
        <v>67</v>
      </c>
      <c r="H11" s="16">
        <v>3156</v>
      </c>
      <c r="I11" s="16">
        <v>61498</v>
      </c>
      <c r="J11" s="16">
        <v>75</v>
      </c>
      <c r="K11" s="16">
        <v>1477</v>
      </c>
      <c r="L11" s="16">
        <v>14863</v>
      </c>
      <c r="M11" s="16">
        <v>161</v>
      </c>
      <c r="N11" s="16">
        <v>3644</v>
      </c>
      <c r="O11" s="16">
        <v>39940</v>
      </c>
      <c r="P11" s="18">
        <v>256</v>
      </c>
      <c r="Q11" s="18">
        <v>4857</v>
      </c>
      <c r="R11" s="18">
        <v>54095</v>
      </c>
      <c r="S11" s="18">
        <v>35</v>
      </c>
      <c r="T11" s="18">
        <v>1247</v>
      </c>
      <c r="U11" s="18">
        <v>21940</v>
      </c>
      <c r="V11" s="28">
        <v>1742</v>
      </c>
      <c r="W11" s="28">
        <v>14776</v>
      </c>
      <c r="X11" s="28">
        <v>103532</v>
      </c>
      <c r="Y11" s="28">
        <v>1</v>
      </c>
      <c r="Z11" s="28">
        <v>4</v>
      </c>
      <c r="AA11" s="28">
        <v>14</v>
      </c>
      <c r="AB11" s="28">
        <v>23</v>
      </c>
      <c r="AC11" s="28">
        <v>492</v>
      </c>
      <c r="AD11" s="28">
        <v>3013</v>
      </c>
      <c r="AE11" s="28">
        <v>5</v>
      </c>
      <c r="AF11" s="28">
        <v>21</v>
      </c>
      <c r="AG11" s="29">
        <v>57</v>
      </c>
      <c r="AH11" s="320" t="s">
        <v>26</v>
      </c>
      <c r="AI11" s="288"/>
      <c r="AJ11" s="288"/>
    </row>
    <row r="12" spans="1:36" s="4" customFormat="1" ht="10.5" customHeight="1">
      <c r="A12" s="288" t="s">
        <v>34</v>
      </c>
      <c r="B12" s="288"/>
      <c r="C12" s="296"/>
      <c r="D12" s="16">
        <v>2371</v>
      </c>
      <c r="E12" s="16">
        <v>29707</v>
      </c>
      <c r="F12" s="16">
        <v>299210</v>
      </c>
      <c r="G12" s="16">
        <v>67</v>
      </c>
      <c r="H12" s="16">
        <v>3156</v>
      </c>
      <c r="I12" s="16">
        <v>61498</v>
      </c>
      <c r="J12" s="16">
        <v>75</v>
      </c>
      <c r="K12" s="16">
        <v>1477</v>
      </c>
      <c r="L12" s="16">
        <v>14863</v>
      </c>
      <c r="M12" s="16">
        <v>161</v>
      </c>
      <c r="N12" s="16">
        <v>3642</v>
      </c>
      <c r="O12" s="16">
        <v>39941</v>
      </c>
      <c r="P12" s="18">
        <v>256</v>
      </c>
      <c r="Q12" s="18">
        <v>4858</v>
      </c>
      <c r="R12" s="18">
        <v>54094</v>
      </c>
      <c r="S12" s="18">
        <v>35</v>
      </c>
      <c r="T12" s="18">
        <v>1247</v>
      </c>
      <c r="U12" s="18">
        <v>21940</v>
      </c>
      <c r="V12" s="28">
        <v>1746</v>
      </c>
      <c r="W12" s="28">
        <v>14793</v>
      </c>
      <c r="X12" s="28">
        <v>103736</v>
      </c>
      <c r="Y12" s="28">
        <v>2</v>
      </c>
      <c r="Z12" s="28">
        <v>14</v>
      </c>
      <c r="AA12" s="28">
        <v>43</v>
      </c>
      <c r="AB12" s="28">
        <v>24</v>
      </c>
      <c r="AC12" s="28">
        <v>499</v>
      </c>
      <c r="AD12" s="28">
        <v>3038</v>
      </c>
      <c r="AE12" s="28">
        <v>5</v>
      </c>
      <c r="AF12" s="28">
        <v>21</v>
      </c>
      <c r="AG12" s="29">
        <v>57</v>
      </c>
      <c r="AH12" s="320" t="s">
        <v>36</v>
      </c>
      <c r="AI12" s="288"/>
      <c r="AJ12" s="288"/>
    </row>
    <row r="13" spans="1:36" s="6" customFormat="1" ht="10.5" customHeight="1">
      <c r="A13" s="291" t="s">
        <v>35</v>
      </c>
      <c r="B13" s="286"/>
      <c r="C13" s="287"/>
      <c r="D13" s="21">
        <v>2384</v>
      </c>
      <c r="E13" s="21">
        <v>29823</v>
      </c>
      <c r="F13" s="21">
        <v>302619</v>
      </c>
      <c r="G13" s="21">
        <v>67</v>
      </c>
      <c r="H13" s="21">
        <v>3156</v>
      </c>
      <c r="I13" s="21">
        <v>61498</v>
      </c>
      <c r="J13" s="21">
        <v>75</v>
      </c>
      <c r="K13" s="21">
        <v>1477</v>
      </c>
      <c r="L13" s="21">
        <v>14863</v>
      </c>
      <c r="M13" s="21">
        <v>161</v>
      </c>
      <c r="N13" s="21">
        <v>3642</v>
      </c>
      <c r="O13" s="21">
        <v>39941</v>
      </c>
      <c r="P13" s="22">
        <v>256</v>
      </c>
      <c r="Q13" s="22">
        <v>4858</v>
      </c>
      <c r="R13" s="22">
        <v>54094</v>
      </c>
      <c r="S13" s="22">
        <v>35</v>
      </c>
      <c r="T13" s="22">
        <v>1247</v>
      </c>
      <c r="U13" s="22">
        <v>21940</v>
      </c>
      <c r="V13" s="30">
        <v>1755</v>
      </c>
      <c r="W13" s="30">
        <v>14842</v>
      </c>
      <c r="X13" s="30">
        <v>106957</v>
      </c>
      <c r="Y13" s="30">
        <v>5</v>
      </c>
      <c r="Z13" s="30">
        <v>72</v>
      </c>
      <c r="AA13" s="30">
        <v>215</v>
      </c>
      <c r="AB13" s="30">
        <v>24</v>
      </c>
      <c r="AC13" s="30">
        <v>499</v>
      </c>
      <c r="AD13" s="30">
        <v>3038</v>
      </c>
      <c r="AE13" s="30">
        <v>6</v>
      </c>
      <c r="AF13" s="30">
        <v>30</v>
      </c>
      <c r="AG13" s="31">
        <v>73</v>
      </c>
      <c r="AH13" s="312" t="s">
        <v>35</v>
      </c>
      <c r="AI13" s="291"/>
      <c r="AJ13" s="291"/>
    </row>
    <row r="14" spans="1:36" s="5" customFormat="1" ht="10.5" customHeight="1">
      <c r="A14" s="12"/>
      <c r="B14" s="12"/>
      <c r="C14" s="13"/>
      <c r="D14" s="16"/>
      <c r="E14" s="16"/>
      <c r="F14" s="16"/>
      <c r="G14" s="16"/>
      <c r="H14" s="16"/>
      <c r="I14" s="16"/>
      <c r="J14" s="16"/>
      <c r="K14" s="16"/>
      <c r="L14" s="16"/>
      <c r="M14" s="16"/>
      <c r="N14" s="16"/>
      <c r="O14" s="16"/>
      <c r="P14" s="18"/>
      <c r="Q14" s="18"/>
      <c r="R14" s="18"/>
      <c r="S14" s="18"/>
      <c r="T14" s="18"/>
      <c r="U14" s="18"/>
      <c r="V14" s="28"/>
      <c r="W14" s="28"/>
      <c r="X14" s="28"/>
      <c r="Y14" s="28"/>
      <c r="Z14" s="28"/>
      <c r="AA14" s="28"/>
      <c r="AB14" s="28"/>
      <c r="AC14" s="28"/>
      <c r="AD14" s="28"/>
      <c r="AE14" s="28"/>
      <c r="AF14" s="28"/>
      <c r="AG14" s="29"/>
      <c r="AH14" s="19"/>
      <c r="AI14" s="20"/>
      <c r="AJ14" s="20"/>
    </row>
    <row r="15" spans="1:36" s="4" customFormat="1" ht="10.5" customHeight="1">
      <c r="A15" s="14"/>
      <c r="B15" s="9">
        <v>1</v>
      </c>
      <c r="C15" s="10" t="s">
        <v>20</v>
      </c>
      <c r="D15" s="16">
        <v>1998</v>
      </c>
      <c r="E15" s="16">
        <v>10745</v>
      </c>
      <c r="F15" s="16">
        <v>77261</v>
      </c>
      <c r="G15" s="16">
        <v>49</v>
      </c>
      <c r="H15" s="16">
        <v>270</v>
      </c>
      <c r="I15" s="16">
        <v>6583</v>
      </c>
      <c r="J15" s="16">
        <v>49</v>
      </c>
      <c r="K15" s="16">
        <v>301</v>
      </c>
      <c r="L15" s="16">
        <v>2050</v>
      </c>
      <c r="M15" s="16">
        <v>121</v>
      </c>
      <c r="N15" s="16">
        <v>719</v>
      </c>
      <c r="O15" s="16">
        <v>6359</v>
      </c>
      <c r="P15" s="18">
        <v>201</v>
      </c>
      <c r="Q15" s="18">
        <v>1160</v>
      </c>
      <c r="R15" s="18">
        <v>9903</v>
      </c>
      <c r="S15" s="18">
        <v>26</v>
      </c>
      <c r="T15" s="18">
        <v>169</v>
      </c>
      <c r="U15" s="18">
        <v>4372</v>
      </c>
      <c r="V15" s="28">
        <v>1528</v>
      </c>
      <c r="W15" s="28">
        <v>7981</v>
      </c>
      <c r="X15" s="28">
        <v>47417</v>
      </c>
      <c r="Y15" s="28">
        <v>4</v>
      </c>
      <c r="Z15" s="28">
        <v>29</v>
      </c>
      <c r="AA15" s="28">
        <v>86</v>
      </c>
      <c r="AB15" s="28">
        <v>14</v>
      </c>
      <c r="AC15" s="28">
        <v>86</v>
      </c>
      <c r="AD15" s="28">
        <v>418</v>
      </c>
      <c r="AE15" s="28">
        <v>6</v>
      </c>
      <c r="AF15" s="28">
        <v>30</v>
      </c>
      <c r="AG15" s="29">
        <v>73</v>
      </c>
      <c r="AH15" s="313">
        <v>1</v>
      </c>
      <c r="AI15" s="314"/>
      <c r="AJ15" s="314"/>
    </row>
    <row r="16" spans="1:36" s="4" customFormat="1" ht="10.5" customHeight="1">
      <c r="A16" s="14"/>
      <c r="B16" s="9">
        <v>2</v>
      </c>
      <c r="C16" s="10" t="s">
        <v>21</v>
      </c>
      <c r="D16" s="16">
        <v>230</v>
      </c>
      <c r="E16" s="16">
        <v>4421</v>
      </c>
      <c r="F16" s="16">
        <v>33194</v>
      </c>
      <c r="G16" s="16">
        <v>4</v>
      </c>
      <c r="H16" s="16">
        <v>82</v>
      </c>
      <c r="I16" s="16">
        <v>1767</v>
      </c>
      <c r="J16" s="16">
        <v>14</v>
      </c>
      <c r="K16" s="16">
        <v>315</v>
      </c>
      <c r="L16" s="16">
        <v>2436</v>
      </c>
      <c r="M16" s="16">
        <v>19</v>
      </c>
      <c r="N16" s="16">
        <v>418</v>
      </c>
      <c r="O16" s="16">
        <v>3557</v>
      </c>
      <c r="P16" s="18">
        <v>28</v>
      </c>
      <c r="Q16" s="18">
        <v>548</v>
      </c>
      <c r="R16" s="18">
        <v>5369</v>
      </c>
      <c r="S16" s="18">
        <v>4</v>
      </c>
      <c r="T16" s="18">
        <v>74</v>
      </c>
      <c r="U16" s="18">
        <v>840</v>
      </c>
      <c r="V16" s="28">
        <v>154</v>
      </c>
      <c r="W16" s="28">
        <v>2809</v>
      </c>
      <c r="X16" s="28">
        <v>18032</v>
      </c>
      <c r="Y16" s="28" t="s">
        <v>25</v>
      </c>
      <c r="Z16" s="28" t="s">
        <v>25</v>
      </c>
      <c r="AA16" s="28" t="s">
        <v>25</v>
      </c>
      <c r="AB16" s="28">
        <v>7</v>
      </c>
      <c r="AC16" s="28">
        <v>175</v>
      </c>
      <c r="AD16" s="28">
        <v>1193</v>
      </c>
      <c r="AE16" s="28" t="s">
        <v>25</v>
      </c>
      <c r="AF16" s="28" t="s">
        <v>25</v>
      </c>
      <c r="AG16" s="29" t="s">
        <v>25</v>
      </c>
      <c r="AH16" s="313">
        <v>2</v>
      </c>
      <c r="AI16" s="314"/>
      <c r="AJ16" s="314"/>
    </row>
    <row r="17" spans="1:36" s="4" customFormat="1" ht="10.5" customHeight="1">
      <c r="A17" s="14"/>
      <c r="B17" s="9">
        <v>3</v>
      </c>
      <c r="C17" s="10" t="s">
        <v>30</v>
      </c>
      <c r="D17" s="16">
        <v>75</v>
      </c>
      <c r="E17" s="16">
        <v>2801</v>
      </c>
      <c r="F17" s="16">
        <v>28343</v>
      </c>
      <c r="G17" s="16">
        <v>1</v>
      </c>
      <c r="H17" s="16">
        <v>45</v>
      </c>
      <c r="I17" s="16">
        <v>1449</v>
      </c>
      <c r="J17" s="16">
        <v>5</v>
      </c>
      <c r="K17" s="16">
        <v>187</v>
      </c>
      <c r="L17" s="16">
        <v>1816</v>
      </c>
      <c r="M17" s="16">
        <v>10</v>
      </c>
      <c r="N17" s="16">
        <v>367</v>
      </c>
      <c r="O17" s="16">
        <v>3645</v>
      </c>
      <c r="P17" s="18">
        <v>13</v>
      </c>
      <c r="Q17" s="18">
        <v>505</v>
      </c>
      <c r="R17" s="18">
        <v>6316</v>
      </c>
      <c r="S17" s="18" t="s">
        <v>25</v>
      </c>
      <c r="T17" s="18" t="s">
        <v>25</v>
      </c>
      <c r="U17" s="18" t="s">
        <v>25</v>
      </c>
      <c r="V17" s="28">
        <v>44</v>
      </c>
      <c r="W17" s="28">
        <v>1624</v>
      </c>
      <c r="X17" s="28">
        <v>14869</v>
      </c>
      <c r="Y17" s="28">
        <v>1</v>
      </c>
      <c r="Z17" s="28">
        <v>43</v>
      </c>
      <c r="AA17" s="28">
        <v>129</v>
      </c>
      <c r="AB17" s="28">
        <v>1</v>
      </c>
      <c r="AC17" s="28">
        <v>30</v>
      </c>
      <c r="AD17" s="28">
        <v>119</v>
      </c>
      <c r="AE17" s="28" t="s">
        <v>25</v>
      </c>
      <c r="AF17" s="28" t="s">
        <v>25</v>
      </c>
      <c r="AG17" s="29" t="s">
        <v>25</v>
      </c>
      <c r="AH17" s="313">
        <v>3</v>
      </c>
      <c r="AI17" s="314"/>
      <c r="AJ17" s="314"/>
    </row>
    <row r="18" spans="1:36" s="4" customFormat="1" ht="10.5" customHeight="1">
      <c r="A18" s="14"/>
      <c r="B18" s="9">
        <v>4</v>
      </c>
      <c r="C18" s="10" t="s">
        <v>31</v>
      </c>
      <c r="D18" s="16">
        <v>44</v>
      </c>
      <c r="E18" s="16">
        <v>3076</v>
      </c>
      <c r="F18" s="16">
        <v>41682</v>
      </c>
      <c r="G18" s="16">
        <v>2</v>
      </c>
      <c r="H18" s="16">
        <v>152</v>
      </c>
      <c r="I18" s="16">
        <v>4477</v>
      </c>
      <c r="J18" s="16">
        <v>5</v>
      </c>
      <c r="K18" s="16">
        <v>336</v>
      </c>
      <c r="L18" s="16">
        <v>5382</v>
      </c>
      <c r="M18" s="16">
        <v>6</v>
      </c>
      <c r="N18" s="16">
        <v>401</v>
      </c>
      <c r="O18" s="16">
        <v>6295</v>
      </c>
      <c r="P18" s="16">
        <v>5</v>
      </c>
      <c r="Q18" s="16">
        <v>385</v>
      </c>
      <c r="R18" s="16">
        <v>4096</v>
      </c>
      <c r="S18" s="16">
        <v>3</v>
      </c>
      <c r="T18" s="16">
        <v>214</v>
      </c>
      <c r="U18" s="16">
        <v>4093</v>
      </c>
      <c r="V18" s="32">
        <v>22</v>
      </c>
      <c r="W18" s="32">
        <v>1526</v>
      </c>
      <c r="X18" s="32">
        <v>16943</v>
      </c>
      <c r="Y18" s="32" t="s">
        <v>25</v>
      </c>
      <c r="Z18" s="32" t="s">
        <v>25</v>
      </c>
      <c r="AA18" s="32" t="s">
        <v>25</v>
      </c>
      <c r="AB18" s="32">
        <v>1</v>
      </c>
      <c r="AC18" s="32">
        <v>62</v>
      </c>
      <c r="AD18" s="32">
        <v>396</v>
      </c>
      <c r="AE18" s="32" t="s">
        <v>25</v>
      </c>
      <c r="AF18" s="32" t="s">
        <v>25</v>
      </c>
      <c r="AG18" s="32" t="s">
        <v>25</v>
      </c>
      <c r="AH18" s="313">
        <v>4</v>
      </c>
      <c r="AI18" s="314"/>
      <c r="AJ18" s="314"/>
    </row>
    <row r="19" spans="1:36" s="4" customFormat="1" ht="10.5" customHeight="1">
      <c r="A19" s="14"/>
      <c r="B19" s="9">
        <v>5</v>
      </c>
      <c r="C19" s="10" t="s">
        <v>22</v>
      </c>
      <c r="D19" s="16">
        <v>37</v>
      </c>
      <c r="E19" s="16">
        <v>8780</v>
      </c>
      <c r="F19" s="16">
        <v>122139</v>
      </c>
      <c r="G19" s="16">
        <v>11</v>
      </c>
      <c r="H19" s="16">
        <v>2607</v>
      </c>
      <c r="I19" s="16">
        <v>47222</v>
      </c>
      <c r="J19" s="16">
        <v>2</v>
      </c>
      <c r="K19" s="16">
        <v>338</v>
      </c>
      <c r="L19" s="16">
        <v>3179</v>
      </c>
      <c r="M19" s="16">
        <v>5</v>
      </c>
      <c r="N19" s="16">
        <v>1737</v>
      </c>
      <c r="O19" s="16">
        <v>20085</v>
      </c>
      <c r="P19" s="18">
        <v>9</v>
      </c>
      <c r="Q19" s="18">
        <v>2260</v>
      </c>
      <c r="R19" s="18">
        <v>28410</v>
      </c>
      <c r="S19" s="18">
        <v>2</v>
      </c>
      <c r="T19" s="18">
        <v>790</v>
      </c>
      <c r="U19" s="18">
        <v>12635</v>
      </c>
      <c r="V19" s="28">
        <v>7</v>
      </c>
      <c r="W19" s="28">
        <v>902</v>
      </c>
      <c r="X19" s="28">
        <v>9696</v>
      </c>
      <c r="Y19" s="28" t="s">
        <v>25</v>
      </c>
      <c r="Z19" s="28" t="s">
        <v>25</v>
      </c>
      <c r="AA19" s="28" t="s">
        <v>25</v>
      </c>
      <c r="AB19" s="28">
        <v>1</v>
      </c>
      <c r="AC19" s="28">
        <v>146</v>
      </c>
      <c r="AD19" s="28">
        <v>912</v>
      </c>
      <c r="AE19" s="28" t="s">
        <v>25</v>
      </c>
      <c r="AF19" s="28" t="s">
        <v>25</v>
      </c>
      <c r="AG19" s="29" t="s">
        <v>25</v>
      </c>
      <c r="AH19" s="313">
        <v>5</v>
      </c>
      <c r="AI19" s="314"/>
      <c r="AJ19" s="314"/>
    </row>
    <row r="20" spans="1:36" s="4" customFormat="1" ht="10.5" customHeight="1">
      <c r="A20" s="286" t="s">
        <v>1</v>
      </c>
      <c r="B20" s="286"/>
      <c r="C20" s="287"/>
      <c r="D20" s="16"/>
      <c r="E20" s="16"/>
      <c r="F20" s="16"/>
      <c r="G20" s="16"/>
      <c r="H20" s="16"/>
      <c r="I20" s="16"/>
      <c r="J20" s="16"/>
      <c r="K20" s="16"/>
      <c r="L20" s="16"/>
      <c r="M20" s="16"/>
      <c r="N20" s="16"/>
      <c r="O20" s="16"/>
      <c r="P20" s="18"/>
      <c r="Q20" s="18"/>
      <c r="R20" s="18"/>
      <c r="S20" s="18"/>
      <c r="T20" s="18"/>
      <c r="U20" s="18"/>
      <c r="V20" s="28"/>
      <c r="W20" s="28"/>
      <c r="X20" s="28"/>
      <c r="Y20" s="28"/>
      <c r="Z20" s="28"/>
      <c r="AA20" s="28"/>
      <c r="AB20" s="28"/>
      <c r="AC20" s="28"/>
      <c r="AD20" s="28"/>
      <c r="AE20" s="28"/>
      <c r="AF20" s="28"/>
      <c r="AG20" s="29"/>
      <c r="AH20" s="315" t="s">
        <v>1</v>
      </c>
      <c r="AI20" s="286"/>
      <c r="AJ20" s="286"/>
    </row>
    <row r="21" spans="1:36" s="4" customFormat="1" ht="10.5" customHeight="1">
      <c r="A21" s="9"/>
      <c r="B21" s="9">
        <v>1</v>
      </c>
      <c r="C21" s="10" t="s">
        <v>20</v>
      </c>
      <c r="D21" s="16">
        <v>202</v>
      </c>
      <c r="E21" s="16">
        <v>1640</v>
      </c>
      <c r="F21" s="16">
        <v>10578</v>
      </c>
      <c r="G21" s="16" t="s">
        <v>25</v>
      </c>
      <c r="H21" s="16" t="s">
        <v>25</v>
      </c>
      <c r="I21" s="16" t="s">
        <v>25</v>
      </c>
      <c r="J21" s="16">
        <v>3</v>
      </c>
      <c r="K21" s="16">
        <v>31</v>
      </c>
      <c r="L21" s="16">
        <v>225</v>
      </c>
      <c r="M21" s="16">
        <v>5</v>
      </c>
      <c r="N21" s="16">
        <v>55</v>
      </c>
      <c r="O21" s="16">
        <v>915</v>
      </c>
      <c r="P21" s="18">
        <v>20</v>
      </c>
      <c r="Q21" s="18">
        <v>163</v>
      </c>
      <c r="R21" s="18">
        <v>2155</v>
      </c>
      <c r="S21" s="18">
        <v>7</v>
      </c>
      <c r="T21" s="18">
        <v>64</v>
      </c>
      <c r="U21" s="18">
        <v>1469</v>
      </c>
      <c r="V21" s="28">
        <v>163</v>
      </c>
      <c r="W21" s="28">
        <v>1293</v>
      </c>
      <c r="X21" s="28">
        <v>5726</v>
      </c>
      <c r="Y21" s="28">
        <v>3</v>
      </c>
      <c r="Z21" s="28">
        <v>25</v>
      </c>
      <c r="AA21" s="28">
        <v>72</v>
      </c>
      <c r="AB21" s="28" t="s">
        <v>25</v>
      </c>
      <c r="AC21" s="28" t="s">
        <v>25</v>
      </c>
      <c r="AD21" s="28" t="s">
        <v>25</v>
      </c>
      <c r="AE21" s="28">
        <v>1</v>
      </c>
      <c r="AF21" s="28">
        <v>9</v>
      </c>
      <c r="AG21" s="29">
        <v>16</v>
      </c>
      <c r="AH21" s="313">
        <v>1</v>
      </c>
      <c r="AI21" s="314"/>
      <c r="AJ21" s="314"/>
    </row>
    <row r="22" spans="1:36" s="4" customFormat="1" ht="10.5" customHeight="1">
      <c r="A22" s="9"/>
      <c r="B22" s="9">
        <v>2</v>
      </c>
      <c r="C22" s="10" t="s">
        <v>21</v>
      </c>
      <c r="D22" s="16">
        <v>115</v>
      </c>
      <c r="E22" s="16">
        <v>2264</v>
      </c>
      <c r="F22" s="16">
        <v>16174</v>
      </c>
      <c r="G22" s="16">
        <v>2</v>
      </c>
      <c r="H22" s="16">
        <v>38</v>
      </c>
      <c r="I22" s="16">
        <v>858</v>
      </c>
      <c r="J22" s="16">
        <v>10</v>
      </c>
      <c r="K22" s="16">
        <v>233</v>
      </c>
      <c r="L22" s="16">
        <v>1752</v>
      </c>
      <c r="M22" s="16">
        <v>12</v>
      </c>
      <c r="N22" s="16">
        <v>277</v>
      </c>
      <c r="O22" s="16">
        <v>2366</v>
      </c>
      <c r="P22" s="18">
        <v>18</v>
      </c>
      <c r="Q22" s="18">
        <v>359</v>
      </c>
      <c r="R22" s="18">
        <v>3932</v>
      </c>
      <c r="S22" s="18">
        <v>1</v>
      </c>
      <c r="T22" s="18">
        <v>17</v>
      </c>
      <c r="U22" s="18">
        <v>35</v>
      </c>
      <c r="V22" s="28">
        <v>66</v>
      </c>
      <c r="W22" s="28">
        <v>1184</v>
      </c>
      <c r="X22" s="28">
        <v>6138</v>
      </c>
      <c r="Y22" s="28" t="s">
        <v>25</v>
      </c>
      <c r="Z22" s="28" t="s">
        <v>25</v>
      </c>
      <c r="AA22" s="28" t="s">
        <v>25</v>
      </c>
      <c r="AB22" s="28">
        <v>6</v>
      </c>
      <c r="AC22" s="28">
        <v>156</v>
      </c>
      <c r="AD22" s="28">
        <v>1093</v>
      </c>
      <c r="AE22" s="28" t="s">
        <v>25</v>
      </c>
      <c r="AF22" s="28" t="s">
        <v>25</v>
      </c>
      <c r="AG22" s="29" t="s">
        <v>25</v>
      </c>
      <c r="AH22" s="313">
        <v>2</v>
      </c>
      <c r="AI22" s="314"/>
      <c r="AJ22" s="314"/>
    </row>
    <row r="23" spans="1:36" s="4" customFormat="1" ht="10.5" customHeight="1">
      <c r="A23" s="9"/>
      <c r="B23" s="9">
        <v>3</v>
      </c>
      <c r="C23" s="10" t="s">
        <v>30</v>
      </c>
      <c r="D23" s="16">
        <v>50</v>
      </c>
      <c r="E23" s="16">
        <v>1894</v>
      </c>
      <c r="F23" s="16">
        <v>18883</v>
      </c>
      <c r="G23" s="16">
        <v>1</v>
      </c>
      <c r="H23" s="16">
        <v>45</v>
      </c>
      <c r="I23" s="16">
        <v>1449</v>
      </c>
      <c r="J23" s="16">
        <v>4</v>
      </c>
      <c r="K23" s="16">
        <v>154</v>
      </c>
      <c r="L23" s="16">
        <v>1352</v>
      </c>
      <c r="M23" s="16">
        <v>7</v>
      </c>
      <c r="N23" s="16">
        <v>262</v>
      </c>
      <c r="O23" s="16">
        <v>2326</v>
      </c>
      <c r="P23" s="18">
        <v>10</v>
      </c>
      <c r="Q23" s="18">
        <v>380</v>
      </c>
      <c r="R23" s="18">
        <v>4478</v>
      </c>
      <c r="S23" s="18" t="s">
        <v>25</v>
      </c>
      <c r="T23" s="18" t="s">
        <v>25</v>
      </c>
      <c r="U23" s="18" t="s">
        <v>25</v>
      </c>
      <c r="V23" s="28">
        <v>26</v>
      </c>
      <c r="W23" s="28">
        <v>980</v>
      </c>
      <c r="X23" s="28">
        <v>9030</v>
      </c>
      <c r="Y23" s="28">
        <v>1</v>
      </c>
      <c r="Z23" s="28">
        <v>43</v>
      </c>
      <c r="AA23" s="28">
        <v>129</v>
      </c>
      <c r="AB23" s="28">
        <v>1</v>
      </c>
      <c r="AC23" s="28">
        <v>30</v>
      </c>
      <c r="AD23" s="28">
        <v>119</v>
      </c>
      <c r="AE23" s="28" t="s">
        <v>25</v>
      </c>
      <c r="AF23" s="28" t="s">
        <v>25</v>
      </c>
      <c r="AG23" s="29" t="s">
        <v>25</v>
      </c>
      <c r="AH23" s="313">
        <v>3</v>
      </c>
      <c r="AI23" s="314"/>
      <c r="AJ23" s="314"/>
    </row>
    <row r="24" spans="1:36" s="4" customFormat="1" ht="10.5" customHeight="1">
      <c r="A24" s="9"/>
      <c r="B24" s="9">
        <v>4</v>
      </c>
      <c r="C24" s="10" t="s">
        <v>31</v>
      </c>
      <c r="D24" s="16">
        <v>38</v>
      </c>
      <c r="E24" s="16">
        <v>2617</v>
      </c>
      <c r="F24" s="16">
        <v>35269</v>
      </c>
      <c r="G24" s="16">
        <v>1</v>
      </c>
      <c r="H24" s="16">
        <v>67</v>
      </c>
      <c r="I24" s="16">
        <v>2352</v>
      </c>
      <c r="J24" s="16">
        <v>5</v>
      </c>
      <c r="K24" s="16">
        <v>336</v>
      </c>
      <c r="L24" s="16">
        <v>5382</v>
      </c>
      <c r="M24" s="16">
        <v>6</v>
      </c>
      <c r="N24" s="16">
        <v>401</v>
      </c>
      <c r="O24" s="16">
        <v>6295</v>
      </c>
      <c r="P24" s="16">
        <v>3</v>
      </c>
      <c r="Q24" s="16">
        <v>215</v>
      </c>
      <c r="R24" s="16">
        <v>1929</v>
      </c>
      <c r="S24" s="16">
        <v>3</v>
      </c>
      <c r="T24" s="16">
        <v>214</v>
      </c>
      <c r="U24" s="16">
        <v>4093</v>
      </c>
      <c r="V24" s="32">
        <v>19</v>
      </c>
      <c r="W24" s="32">
        <v>1322</v>
      </c>
      <c r="X24" s="32">
        <v>14822</v>
      </c>
      <c r="Y24" s="32" t="s">
        <v>25</v>
      </c>
      <c r="Z24" s="32" t="s">
        <v>25</v>
      </c>
      <c r="AA24" s="32" t="s">
        <v>25</v>
      </c>
      <c r="AB24" s="32">
        <v>1</v>
      </c>
      <c r="AC24" s="32">
        <v>62</v>
      </c>
      <c r="AD24" s="32">
        <v>396</v>
      </c>
      <c r="AE24" s="32" t="s">
        <v>25</v>
      </c>
      <c r="AF24" s="32" t="s">
        <v>25</v>
      </c>
      <c r="AG24" s="32" t="s">
        <v>25</v>
      </c>
      <c r="AH24" s="313">
        <v>4</v>
      </c>
      <c r="AI24" s="314"/>
      <c r="AJ24" s="314"/>
    </row>
    <row r="25" spans="1:36" s="4" customFormat="1" ht="10.5" customHeight="1">
      <c r="A25" s="9"/>
      <c r="B25" s="9">
        <v>5</v>
      </c>
      <c r="C25" s="10" t="s">
        <v>22</v>
      </c>
      <c r="D25" s="16">
        <v>29</v>
      </c>
      <c r="E25" s="16">
        <v>7010</v>
      </c>
      <c r="F25" s="16">
        <v>103523</v>
      </c>
      <c r="G25" s="16">
        <v>10</v>
      </c>
      <c r="H25" s="16">
        <v>2457</v>
      </c>
      <c r="I25" s="16">
        <v>45953</v>
      </c>
      <c r="J25" s="16">
        <v>1</v>
      </c>
      <c r="K25" s="16">
        <v>150</v>
      </c>
      <c r="L25" s="16">
        <v>1725</v>
      </c>
      <c r="M25" s="16">
        <v>3</v>
      </c>
      <c r="N25" s="16">
        <v>1043</v>
      </c>
      <c r="O25" s="16">
        <v>14110</v>
      </c>
      <c r="P25" s="18">
        <v>9</v>
      </c>
      <c r="Q25" s="18">
        <v>2260</v>
      </c>
      <c r="R25" s="18">
        <v>28410</v>
      </c>
      <c r="S25" s="18">
        <v>1</v>
      </c>
      <c r="T25" s="18">
        <v>476</v>
      </c>
      <c r="U25" s="18">
        <v>7611</v>
      </c>
      <c r="V25" s="28">
        <v>4</v>
      </c>
      <c r="W25" s="28">
        <v>478</v>
      </c>
      <c r="X25" s="28">
        <v>4802</v>
      </c>
      <c r="Y25" s="28" t="s">
        <v>25</v>
      </c>
      <c r="Z25" s="28" t="s">
        <v>25</v>
      </c>
      <c r="AA25" s="28" t="s">
        <v>25</v>
      </c>
      <c r="AB25" s="28">
        <v>1</v>
      </c>
      <c r="AC25" s="28">
        <v>146</v>
      </c>
      <c r="AD25" s="28">
        <v>912</v>
      </c>
      <c r="AE25" s="28" t="s">
        <v>25</v>
      </c>
      <c r="AF25" s="28" t="s">
        <v>25</v>
      </c>
      <c r="AG25" s="29" t="s">
        <v>25</v>
      </c>
      <c r="AH25" s="313">
        <v>5</v>
      </c>
      <c r="AI25" s="314"/>
      <c r="AJ25" s="314"/>
    </row>
    <row r="26" spans="1:36" s="4" customFormat="1" ht="10.5" customHeight="1">
      <c r="A26" s="286" t="s">
        <v>2</v>
      </c>
      <c r="B26" s="286"/>
      <c r="C26" s="287"/>
      <c r="D26" s="16"/>
      <c r="E26" s="16"/>
      <c r="F26" s="16"/>
      <c r="G26" s="16"/>
      <c r="H26" s="16"/>
      <c r="I26" s="16"/>
      <c r="J26" s="16"/>
      <c r="K26" s="16"/>
      <c r="L26" s="16"/>
      <c r="M26" s="16"/>
      <c r="N26" s="16"/>
      <c r="O26" s="16"/>
      <c r="P26" s="18"/>
      <c r="Q26" s="18"/>
      <c r="R26" s="18"/>
      <c r="S26" s="18"/>
      <c r="T26" s="18"/>
      <c r="U26" s="18"/>
      <c r="V26" s="28"/>
      <c r="W26" s="28"/>
      <c r="X26" s="28"/>
      <c r="Y26" s="28"/>
      <c r="Z26" s="28"/>
      <c r="AA26" s="28"/>
      <c r="AB26" s="28"/>
      <c r="AC26" s="28"/>
      <c r="AD26" s="28"/>
      <c r="AE26" s="28"/>
      <c r="AF26" s="28"/>
      <c r="AG26" s="29"/>
      <c r="AH26" s="349" t="s">
        <v>2</v>
      </c>
      <c r="AI26" s="350"/>
      <c r="AJ26" s="350"/>
    </row>
    <row r="27" spans="1:36" s="4" customFormat="1" ht="10.5" customHeight="1">
      <c r="A27" s="9"/>
      <c r="B27" s="9">
        <v>1</v>
      </c>
      <c r="C27" s="10" t="s">
        <v>20</v>
      </c>
      <c r="D27" s="16">
        <v>1713</v>
      </c>
      <c r="E27" s="16">
        <v>8692</v>
      </c>
      <c r="F27" s="16">
        <v>65835</v>
      </c>
      <c r="G27" s="16">
        <v>49</v>
      </c>
      <c r="H27" s="16">
        <v>270</v>
      </c>
      <c r="I27" s="16">
        <v>6583</v>
      </c>
      <c r="J27" s="16">
        <v>45</v>
      </c>
      <c r="K27" s="16">
        <v>267</v>
      </c>
      <c r="L27" s="16">
        <v>1814</v>
      </c>
      <c r="M27" s="16">
        <v>113</v>
      </c>
      <c r="N27" s="16">
        <v>646</v>
      </c>
      <c r="O27" s="16">
        <v>5436</v>
      </c>
      <c r="P27" s="18">
        <v>180</v>
      </c>
      <c r="Q27" s="18">
        <v>994</v>
      </c>
      <c r="R27" s="18">
        <v>7745</v>
      </c>
      <c r="S27" s="18">
        <v>19</v>
      </c>
      <c r="T27" s="18">
        <v>105</v>
      </c>
      <c r="U27" s="18">
        <v>2903</v>
      </c>
      <c r="V27" s="28">
        <v>1287</v>
      </c>
      <c r="W27" s="28">
        <v>6299</v>
      </c>
      <c r="X27" s="28">
        <v>40865</v>
      </c>
      <c r="Y27" s="28">
        <v>1</v>
      </c>
      <c r="Z27" s="28">
        <v>4</v>
      </c>
      <c r="AA27" s="28">
        <v>14</v>
      </c>
      <c r="AB27" s="28">
        <v>14</v>
      </c>
      <c r="AC27" s="28">
        <v>86</v>
      </c>
      <c r="AD27" s="28">
        <v>418</v>
      </c>
      <c r="AE27" s="28">
        <v>5</v>
      </c>
      <c r="AF27" s="28">
        <v>21</v>
      </c>
      <c r="AG27" s="29">
        <v>57</v>
      </c>
      <c r="AH27" s="313">
        <v>1</v>
      </c>
      <c r="AI27" s="314"/>
      <c r="AJ27" s="314"/>
    </row>
    <row r="28" spans="1:36" s="4" customFormat="1" ht="10.5" customHeight="1">
      <c r="A28" s="9"/>
      <c r="B28" s="9">
        <v>2</v>
      </c>
      <c r="C28" s="10" t="s">
        <v>21</v>
      </c>
      <c r="D28" s="16">
        <v>109</v>
      </c>
      <c r="E28" s="16">
        <v>2050</v>
      </c>
      <c r="F28" s="16">
        <v>16830</v>
      </c>
      <c r="G28" s="16">
        <v>2</v>
      </c>
      <c r="H28" s="16">
        <v>44</v>
      </c>
      <c r="I28" s="16">
        <v>909</v>
      </c>
      <c r="J28" s="16">
        <v>4</v>
      </c>
      <c r="K28" s="16">
        <v>82</v>
      </c>
      <c r="L28" s="16">
        <v>684</v>
      </c>
      <c r="M28" s="16">
        <v>7</v>
      </c>
      <c r="N28" s="16">
        <v>141</v>
      </c>
      <c r="O28" s="16">
        <v>1191</v>
      </c>
      <c r="P28" s="18">
        <v>10</v>
      </c>
      <c r="Q28" s="18">
        <v>189</v>
      </c>
      <c r="R28" s="18">
        <v>1437</v>
      </c>
      <c r="S28" s="18">
        <v>3</v>
      </c>
      <c r="T28" s="18">
        <v>57</v>
      </c>
      <c r="U28" s="18">
        <v>805</v>
      </c>
      <c r="V28" s="28">
        <v>82</v>
      </c>
      <c r="W28" s="28">
        <v>1518</v>
      </c>
      <c r="X28" s="28">
        <v>11704</v>
      </c>
      <c r="Y28" s="28" t="s">
        <v>25</v>
      </c>
      <c r="Z28" s="28" t="s">
        <v>25</v>
      </c>
      <c r="AA28" s="28" t="s">
        <v>25</v>
      </c>
      <c r="AB28" s="28">
        <v>1</v>
      </c>
      <c r="AC28" s="28">
        <v>19</v>
      </c>
      <c r="AD28" s="28">
        <v>100</v>
      </c>
      <c r="AE28" s="28" t="s">
        <v>25</v>
      </c>
      <c r="AF28" s="28" t="s">
        <v>25</v>
      </c>
      <c r="AG28" s="29" t="s">
        <v>25</v>
      </c>
      <c r="AH28" s="313">
        <v>2</v>
      </c>
      <c r="AI28" s="314"/>
      <c r="AJ28" s="314"/>
    </row>
    <row r="29" spans="1:36" s="4" customFormat="1" ht="10.5" customHeight="1">
      <c r="A29" s="9"/>
      <c r="B29" s="9">
        <v>3</v>
      </c>
      <c r="C29" s="10" t="s">
        <v>30</v>
      </c>
      <c r="D29" s="16">
        <v>25</v>
      </c>
      <c r="E29" s="16">
        <v>907</v>
      </c>
      <c r="F29" s="16">
        <v>9460</v>
      </c>
      <c r="G29" s="16" t="s">
        <v>25</v>
      </c>
      <c r="H29" s="16" t="s">
        <v>25</v>
      </c>
      <c r="I29" s="16" t="s">
        <v>25</v>
      </c>
      <c r="J29" s="16">
        <v>1</v>
      </c>
      <c r="K29" s="16">
        <v>33</v>
      </c>
      <c r="L29" s="16">
        <v>464</v>
      </c>
      <c r="M29" s="16">
        <v>3</v>
      </c>
      <c r="N29" s="16">
        <v>105</v>
      </c>
      <c r="O29" s="16">
        <v>1319</v>
      </c>
      <c r="P29" s="18">
        <v>3</v>
      </c>
      <c r="Q29" s="18">
        <v>125</v>
      </c>
      <c r="R29" s="18">
        <v>1838</v>
      </c>
      <c r="S29" s="18" t="s">
        <v>25</v>
      </c>
      <c r="T29" s="18" t="s">
        <v>25</v>
      </c>
      <c r="U29" s="18" t="s">
        <v>25</v>
      </c>
      <c r="V29" s="28">
        <v>18</v>
      </c>
      <c r="W29" s="28">
        <v>644</v>
      </c>
      <c r="X29" s="28">
        <v>5839</v>
      </c>
      <c r="Y29" s="28" t="s">
        <v>25</v>
      </c>
      <c r="Z29" s="28" t="s">
        <v>25</v>
      </c>
      <c r="AA29" s="28" t="s">
        <v>25</v>
      </c>
      <c r="AB29" s="28" t="s">
        <v>25</v>
      </c>
      <c r="AC29" s="28" t="s">
        <v>25</v>
      </c>
      <c r="AD29" s="28" t="s">
        <v>25</v>
      </c>
      <c r="AE29" s="28" t="s">
        <v>25</v>
      </c>
      <c r="AF29" s="28" t="s">
        <v>25</v>
      </c>
      <c r="AG29" s="29" t="s">
        <v>25</v>
      </c>
      <c r="AH29" s="313">
        <v>3</v>
      </c>
      <c r="AI29" s="314"/>
      <c r="AJ29" s="314"/>
    </row>
    <row r="30" spans="1:36" s="4" customFormat="1" ht="10.5" customHeight="1">
      <c r="A30" s="9"/>
      <c r="B30" s="9">
        <v>4</v>
      </c>
      <c r="C30" s="10" t="s">
        <v>31</v>
      </c>
      <c r="D30" s="16">
        <v>6</v>
      </c>
      <c r="E30" s="16">
        <v>459</v>
      </c>
      <c r="F30" s="16">
        <v>6413</v>
      </c>
      <c r="G30" s="16">
        <v>1</v>
      </c>
      <c r="H30" s="16">
        <v>85</v>
      </c>
      <c r="I30" s="16">
        <v>2125</v>
      </c>
      <c r="J30" s="16" t="s">
        <v>25</v>
      </c>
      <c r="K30" s="16" t="s">
        <v>25</v>
      </c>
      <c r="L30" s="16" t="s">
        <v>25</v>
      </c>
      <c r="M30" s="16" t="s">
        <v>25</v>
      </c>
      <c r="N30" s="16" t="s">
        <v>25</v>
      </c>
      <c r="O30" s="16" t="s">
        <v>25</v>
      </c>
      <c r="P30" s="16">
        <v>2</v>
      </c>
      <c r="Q30" s="16">
        <v>170</v>
      </c>
      <c r="R30" s="16">
        <v>2167</v>
      </c>
      <c r="S30" s="16" t="s">
        <v>25</v>
      </c>
      <c r="T30" s="16" t="s">
        <v>25</v>
      </c>
      <c r="U30" s="16" t="s">
        <v>25</v>
      </c>
      <c r="V30" s="32">
        <v>3</v>
      </c>
      <c r="W30" s="32">
        <v>204</v>
      </c>
      <c r="X30" s="32">
        <v>2121</v>
      </c>
      <c r="Y30" s="32" t="s">
        <v>25</v>
      </c>
      <c r="Z30" s="32" t="s">
        <v>25</v>
      </c>
      <c r="AA30" s="32" t="s">
        <v>25</v>
      </c>
      <c r="AB30" s="32" t="s">
        <v>25</v>
      </c>
      <c r="AC30" s="32" t="s">
        <v>25</v>
      </c>
      <c r="AD30" s="32" t="s">
        <v>25</v>
      </c>
      <c r="AE30" s="32" t="s">
        <v>25</v>
      </c>
      <c r="AF30" s="32" t="s">
        <v>25</v>
      </c>
      <c r="AG30" s="32" t="s">
        <v>25</v>
      </c>
      <c r="AH30" s="313">
        <v>4</v>
      </c>
      <c r="AI30" s="314"/>
      <c r="AJ30" s="314"/>
    </row>
    <row r="31" spans="1:36" s="4" customFormat="1" ht="10.5" customHeight="1">
      <c r="A31" s="9"/>
      <c r="B31" s="9">
        <v>5</v>
      </c>
      <c r="C31" s="10" t="s">
        <v>22</v>
      </c>
      <c r="D31" s="16">
        <v>8</v>
      </c>
      <c r="E31" s="16">
        <v>1770</v>
      </c>
      <c r="F31" s="16">
        <v>18616</v>
      </c>
      <c r="G31" s="16">
        <v>1</v>
      </c>
      <c r="H31" s="16">
        <v>150</v>
      </c>
      <c r="I31" s="16">
        <v>1269</v>
      </c>
      <c r="J31" s="16">
        <v>1</v>
      </c>
      <c r="K31" s="16">
        <v>188</v>
      </c>
      <c r="L31" s="16">
        <v>1454</v>
      </c>
      <c r="M31" s="16">
        <v>2</v>
      </c>
      <c r="N31" s="16">
        <v>694</v>
      </c>
      <c r="O31" s="16">
        <v>5975</v>
      </c>
      <c r="P31" s="18" t="s">
        <v>25</v>
      </c>
      <c r="Q31" s="18" t="s">
        <v>25</v>
      </c>
      <c r="R31" s="18" t="s">
        <v>25</v>
      </c>
      <c r="S31" s="18">
        <v>1</v>
      </c>
      <c r="T31" s="18">
        <v>314</v>
      </c>
      <c r="U31" s="18">
        <v>5024</v>
      </c>
      <c r="V31" s="28">
        <v>3</v>
      </c>
      <c r="W31" s="28">
        <v>424</v>
      </c>
      <c r="X31" s="28">
        <v>4894</v>
      </c>
      <c r="Y31" s="28" t="s">
        <v>25</v>
      </c>
      <c r="Z31" s="28" t="s">
        <v>25</v>
      </c>
      <c r="AA31" s="28" t="s">
        <v>25</v>
      </c>
      <c r="AB31" s="28" t="s">
        <v>25</v>
      </c>
      <c r="AC31" s="28" t="s">
        <v>25</v>
      </c>
      <c r="AD31" s="28" t="s">
        <v>25</v>
      </c>
      <c r="AE31" s="28" t="s">
        <v>25</v>
      </c>
      <c r="AF31" s="28" t="s">
        <v>25</v>
      </c>
      <c r="AG31" s="29" t="s">
        <v>25</v>
      </c>
      <c r="AH31" s="313">
        <v>5</v>
      </c>
      <c r="AI31" s="314"/>
      <c r="AJ31" s="314"/>
    </row>
    <row r="32" spans="1:36" s="4" customFormat="1" ht="10.5" customHeight="1">
      <c r="A32" s="286" t="s">
        <v>3</v>
      </c>
      <c r="B32" s="286"/>
      <c r="C32" s="287"/>
      <c r="D32" s="16"/>
      <c r="E32" s="16"/>
      <c r="F32" s="16"/>
      <c r="G32" s="16"/>
      <c r="H32" s="16"/>
      <c r="I32" s="16"/>
      <c r="J32" s="16"/>
      <c r="K32" s="16"/>
      <c r="L32" s="16"/>
      <c r="M32" s="16"/>
      <c r="N32" s="16"/>
      <c r="O32" s="16"/>
      <c r="P32" s="18"/>
      <c r="Q32" s="18"/>
      <c r="R32" s="18"/>
      <c r="S32" s="18"/>
      <c r="T32" s="18"/>
      <c r="U32" s="18"/>
      <c r="V32" s="28"/>
      <c r="W32" s="28"/>
      <c r="X32" s="28"/>
      <c r="Y32" s="28"/>
      <c r="Z32" s="28"/>
      <c r="AA32" s="28"/>
      <c r="AB32" s="28"/>
      <c r="AC32" s="28"/>
      <c r="AD32" s="28"/>
      <c r="AE32" s="28"/>
      <c r="AF32" s="28"/>
      <c r="AG32" s="29"/>
      <c r="AH32" s="315" t="s">
        <v>3</v>
      </c>
      <c r="AI32" s="286"/>
      <c r="AJ32" s="286"/>
    </row>
    <row r="33" spans="1:36" s="4" customFormat="1" ht="10.5" customHeight="1">
      <c r="A33" s="9"/>
      <c r="B33" s="9">
        <v>1</v>
      </c>
      <c r="C33" s="10" t="s">
        <v>20</v>
      </c>
      <c r="D33" s="16">
        <v>22</v>
      </c>
      <c r="E33" s="16">
        <v>88</v>
      </c>
      <c r="F33" s="16">
        <v>307</v>
      </c>
      <c r="G33" s="16" t="s">
        <v>25</v>
      </c>
      <c r="H33" s="16" t="s">
        <v>25</v>
      </c>
      <c r="I33" s="16" t="s">
        <v>25</v>
      </c>
      <c r="J33" s="16" t="s">
        <v>25</v>
      </c>
      <c r="K33" s="16" t="s">
        <v>25</v>
      </c>
      <c r="L33" s="16" t="s">
        <v>25</v>
      </c>
      <c r="M33" s="16" t="s">
        <v>25</v>
      </c>
      <c r="N33" s="16" t="s">
        <v>25</v>
      </c>
      <c r="O33" s="16" t="s">
        <v>25</v>
      </c>
      <c r="P33" s="18" t="s">
        <v>25</v>
      </c>
      <c r="Q33" s="18" t="s">
        <v>25</v>
      </c>
      <c r="R33" s="18" t="s">
        <v>25</v>
      </c>
      <c r="S33" s="18" t="s">
        <v>25</v>
      </c>
      <c r="T33" s="18" t="s">
        <v>25</v>
      </c>
      <c r="U33" s="18" t="s">
        <v>25</v>
      </c>
      <c r="V33" s="28">
        <v>22</v>
      </c>
      <c r="W33" s="28">
        <v>88</v>
      </c>
      <c r="X33" s="28">
        <v>307</v>
      </c>
      <c r="Y33" s="28" t="s">
        <v>25</v>
      </c>
      <c r="Z33" s="28" t="s">
        <v>25</v>
      </c>
      <c r="AA33" s="28" t="s">
        <v>25</v>
      </c>
      <c r="AB33" s="28" t="s">
        <v>25</v>
      </c>
      <c r="AC33" s="28" t="s">
        <v>25</v>
      </c>
      <c r="AD33" s="28" t="s">
        <v>25</v>
      </c>
      <c r="AE33" s="28" t="s">
        <v>25</v>
      </c>
      <c r="AF33" s="28" t="s">
        <v>25</v>
      </c>
      <c r="AG33" s="29" t="s">
        <v>25</v>
      </c>
      <c r="AH33" s="313">
        <v>1</v>
      </c>
      <c r="AI33" s="314"/>
      <c r="AJ33" s="314"/>
    </row>
    <row r="34" spans="1:36" s="4" customFormat="1" ht="10.5" customHeight="1">
      <c r="A34" s="9"/>
      <c r="B34" s="9">
        <v>2</v>
      </c>
      <c r="C34" s="10" t="s">
        <v>23</v>
      </c>
      <c r="D34" s="16">
        <v>1</v>
      </c>
      <c r="E34" s="16">
        <v>17</v>
      </c>
      <c r="F34" s="16">
        <v>104</v>
      </c>
      <c r="G34" s="16" t="s">
        <v>25</v>
      </c>
      <c r="H34" s="16" t="s">
        <v>25</v>
      </c>
      <c r="I34" s="16" t="s">
        <v>25</v>
      </c>
      <c r="J34" s="16" t="s">
        <v>25</v>
      </c>
      <c r="K34" s="16" t="s">
        <v>25</v>
      </c>
      <c r="L34" s="16" t="s">
        <v>25</v>
      </c>
      <c r="M34" s="16" t="s">
        <v>25</v>
      </c>
      <c r="N34" s="16" t="s">
        <v>25</v>
      </c>
      <c r="O34" s="16" t="s">
        <v>25</v>
      </c>
      <c r="P34" s="18" t="s">
        <v>25</v>
      </c>
      <c r="Q34" s="18" t="s">
        <v>25</v>
      </c>
      <c r="R34" s="18" t="s">
        <v>25</v>
      </c>
      <c r="S34" s="18" t="s">
        <v>25</v>
      </c>
      <c r="T34" s="18" t="s">
        <v>25</v>
      </c>
      <c r="U34" s="18" t="s">
        <v>25</v>
      </c>
      <c r="V34" s="28">
        <v>1</v>
      </c>
      <c r="W34" s="28">
        <v>17</v>
      </c>
      <c r="X34" s="28">
        <v>104</v>
      </c>
      <c r="Y34" s="28" t="s">
        <v>25</v>
      </c>
      <c r="Z34" s="28" t="s">
        <v>25</v>
      </c>
      <c r="AA34" s="28" t="s">
        <v>25</v>
      </c>
      <c r="AB34" s="28" t="s">
        <v>25</v>
      </c>
      <c r="AC34" s="28" t="s">
        <v>25</v>
      </c>
      <c r="AD34" s="28" t="s">
        <v>25</v>
      </c>
      <c r="AE34" s="28" t="s">
        <v>25</v>
      </c>
      <c r="AF34" s="28" t="s">
        <v>25</v>
      </c>
      <c r="AG34" s="29" t="s">
        <v>25</v>
      </c>
      <c r="AH34" s="313">
        <v>2</v>
      </c>
      <c r="AI34" s="314"/>
      <c r="AJ34" s="314"/>
    </row>
    <row r="35" spans="1:36" s="4" customFormat="1" ht="10.5" customHeight="1">
      <c r="A35" s="286" t="s">
        <v>4</v>
      </c>
      <c r="B35" s="286"/>
      <c r="C35" s="287"/>
      <c r="D35" s="18"/>
      <c r="E35" s="18"/>
      <c r="F35" s="18"/>
      <c r="G35" s="18"/>
      <c r="H35" s="18"/>
      <c r="I35" s="18"/>
      <c r="J35" s="18"/>
      <c r="K35" s="18"/>
      <c r="L35" s="18"/>
      <c r="M35" s="18"/>
      <c r="N35" s="18"/>
      <c r="O35" s="18"/>
      <c r="P35" s="18"/>
      <c r="Q35" s="18"/>
      <c r="R35" s="18"/>
      <c r="S35" s="18"/>
      <c r="T35" s="18"/>
      <c r="U35" s="18"/>
      <c r="V35" s="28"/>
      <c r="W35" s="28"/>
      <c r="X35" s="28"/>
      <c r="Y35" s="28"/>
      <c r="Z35" s="28"/>
      <c r="AA35" s="28"/>
      <c r="AB35" s="28"/>
      <c r="AC35" s="28"/>
      <c r="AD35" s="28"/>
      <c r="AE35" s="28"/>
      <c r="AF35" s="28"/>
      <c r="AG35" s="29"/>
      <c r="AH35" s="315" t="s">
        <v>4</v>
      </c>
      <c r="AI35" s="286"/>
      <c r="AJ35" s="286"/>
    </row>
    <row r="36" spans="1:36" s="4" customFormat="1" ht="10.5" customHeight="1">
      <c r="A36" s="9"/>
      <c r="B36" s="9">
        <v>1</v>
      </c>
      <c r="C36" s="10" t="s">
        <v>20</v>
      </c>
      <c r="D36" s="18">
        <v>61</v>
      </c>
      <c r="E36" s="18">
        <v>325</v>
      </c>
      <c r="F36" s="18">
        <v>541</v>
      </c>
      <c r="G36" s="18" t="s">
        <v>25</v>
      </c>
      <c r="H36" s="18" t="s">
        <v>25</v>
      </c>
      <c r="I36" s="18" t="s">
        <v>25</v>
      </c>
      <c r="J36" s="18">
        <v>1</v>
      </c>
      <c r="K36" s="18">
        <v>3</v>
      </c>
      <c r="L36" s="18">
        <v>11</v>
      </c>
      <c r="M36" s="18">
        <v>3</v>
      </c>
      <c r="N36" s="18">
        <v>18</v>
      </c>
      <c r="O36" s="18">
        <v>8</v>
      </c>
      <c r="P36" s="18">
        <v>1</v>
      </c>
      <c r="Q36" s="18">
        <v>3</v>
      </c>
      <c r="R36" s="18">
        <v>3</v>
      </c>
      <c r="S36" s="18" t="s">
        <v>25</v>
      </c>
      <c r="T36" s="18" t="s">
        <v>25</v>
      </c>
      <c r="U36" s="18" t="s">
        <v>25</v>
      </c>
      <c r="V36" s="28">
        <v>56</v>
      </c>
      <c r="W36" s="28">
        <v>301</v>
      </c>
      <c r="X36" s="28">
        <v>519</v>
      </c>
      <c r="Y36" s="28" t="s">
        <v>25</v>
      </c>
      <c r="Z36" s="28" t="s">
        <v>25</v>
      </c>
      <c r="AA36" s="28" t="s">
        <v>25</v>
      </c>
      <c r="AB36" s="28" t="s">
        <v>25</v>
      </c>
      <c r="AC36" s="28" t="s">
        <v>25</v>
      </c>
      <c r="AD36" s="28" t="s">
        <v>25</v>
      </c>
      <c r="AE36" s="28" t="s">
        <v>25</v>
      </c>
      <c r="AF36" s="28" t="s">
        <v>25</v>
      </c>
      <c r="AG36" s="29" t="s">
        <v>25</v>
      </c>
      <c r="AH36" s="313">
        <v>1</v>
      </c>
      <c r="AI36" s="314"/>
      <c r="AJ36" s="314"/>
    </row>
    <row r="37" spans="1:36" s="4" customFormat="1" ht="10.5" customHeight="1">
      <c r="A37" s="8"/>
      <c r="B37" s="8">
        <v>2</v>
      </c>
      <c r="C37" s="11" t="s">
        <v>23</v>
      </c>
      <c r="D37" s="17">
        <v>5</v>
      </c>
      <c r="E37" s="17">
        <v>90</v>
      </c>
      <c r="F37" s="17">
        <v>86</v>
      </c>
      <c r="G37" s="17" t="s">
        <v>25</v>
      </c>
      <c r="H37" s="17" t="s">
        <v>25</v>
      </c>
      <c r="I37" s="17" t="s">
        <v>25</v>
      </c>
      <c r="J37" s="17" t="s">
        <v>25</v>
      </c>
      <c r="K37" s="17" t="s">
        <v>25</v>
      </c>
      <c r="L37" s="17" t="s">
        <v>25</v>
      </c>
      <c r="M37" s="17" t="s">
        <v>25</v>
      </c>
      <c r="N37" s="17" t="s">
        <v>25</v>
      </c>
      <c r="O37" s="17" t="s">
        <v>25</v>
      </c>
      <c r="P37" s="17" t="s">
        <v>25</v>
      </c>
      <c r="Q37" s="17" t="s">
        <v>25</v>
      </c>
      <c r="R37" s="17" t="s">
        <v>25</v>
      </c>
      <c r="S37" s="17" t="s">
        <v>25</v>
      </c>
      <c r="T37" s="17" t="s">
        <v>25</v>
      </c>
      <c r="U37" s="17" t="s">
        <v>25</v>
      </c>
      <c r="V37" s="33">
        <v>5</v>
      </c>
      <c r="W37" s="33">
        <v>90</v>
      </c>
      <c r="X37" s="33">
        <v>86</v>
      </c>
      <c r="Y37" s="33" t="s">
        <v>25</v>
      </c>
      <c r="Z37" s="33" t="s">
        <v>25</v>
      </c>
      <c r="AA37" s="33" t="s">
        <v>25</v>
      </c>
      <c r="AB37" s="33" t="s">
        <v>25</v>
      </c>
      <c r="AC37" s="33" t="s">
        <v>25</v>
      </c>
      <c r="AD37" s="33" t="s">
        <v>25</v>
      </c>
      <c r="AE37" s="33" t="s">
        <v>25</v>
      </c>
      <c r="AF37" s="33" t="s">
        <v>25</v>
      </c>
      <c r="AG37" s="34" t="s">
        <v>25</v>
      </c>
      <c r="AH37" s="338">
        <v>2</v>
      </c>
      <c r="AI37" s="339"/>
      <c r="AJ37" s="339"/>
    </row>
    <row r="38" spans="1:36" s="4" customFormat="1" ht="10.5" customHeight="1">
      <c r="A38" s="4" t="s">
        <v>24</v>
      </c>
    </row>
  </sheetData>
  <mergeCells count="51">
    <mergeCell ref="AE7:AG7"/>
    <mergeCell ref="AH6:AJ8"/>
    <mergeCell ref="A9:C9"/>
    <mergeCell ref="AH30:AJ30"/>
    <mergeCell ref="AH28:AJ28"/>
    <mergeCell ref="AH29:AJ29"/>
    <mergeCell ref="AH12:AJ12"/>
    <mergeCell ref="AH13:AJ13"/>
    <mergeCell ref="AH15:AJ15"/>
    <mergeCell ref="AH16:AJ16"/>
    <mergeCell ref="AH17:AJ17"/>
    <mergeCell ref="AH19:AJ19"/>
    <mergeCell ref="AH20:AJ20"/>
    <mergeCell ref="AH18:AJ18"/>
    <mergeCell ref="AH26:AJ26"/>
    <mergeCell ref="AH27:AJ27"/>
    <mergeCell ref="AG5:AJ5"/>
    <mergeCell ref="A10:C10"/>
    <mergeCell ref="A11:C11"/>
    <mergeCell ref="AH9:AJ9"/>
    <mergeCell ref="AH10:AJ10"/>
    <mergeCell ref="AH11:AJ11"/>
    <mergeCell ref="Y6:AG6"/>
    <mergeCell ref="P6:R7"/>
    <mergeCell ref="S6:U7"/>
    <mergeCell ref="A6:C8"/>
    <mergeCell ref="V6:X7"/>
    <mergeCell ref="Y7:AA7"/>
    <mergeCell ref="AB7:AD7"/>
    <mergeCell ref="M6:O7"/>
    <mergeCell ref="D6:F7"/>
    <mergeCell ref="G6:I7"/>
    <mergeCell ref="AH35:AJ35"/>
    <mergeCell ref="AH36:AJ36"/>
    <mergeCell ref="AH37:AJ37"/>
    <mergeCell ref="AH31:AJ31"/>
    <mergeCell ref="AH32:AJ32"/>
    <mergeCell ref="AH33:AJ33"/>
    <mergeCell ref="AH34:AJ34"/>
    <mergeCell ref="AH21:AJ21"/>
    <mergeCell ref="AH22:AJ22"/>
    <mergeCell ref="AH23:AJ23"/>
    <mergeCell ref="AH25:AJ25"/>
    <mergeCell ref="AH24:AJ24"/>
    <mergeCell ref="J6:L7"/>
    <mergeCell ref="A35:C35"/>
    <mergeCell ref="A12:C12"/>
    <mergeCell ref="A13:C13"/>
    <mergeCell ref="A20:C20"/>
    <mergeCell ref="A26:C26"/>
    <mergeCell ref="A32:C32"/>
  </mergeCells>
  <phoneticPr fontId="3"/>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38"/>
  <sheetViews>
    <sheetView zoomScaleNormal="100" zoomScaleSheetLayoutView="100" workbookViewId="0"/>
  </sheetViews>
  <sheetFormatPr defaultRowHeight="10.5" customHeight="1"/>
  <cols>
    <col min="1" max="1" width="1.625" style="3" customWidth="1"/>
    <col min="2" max="2" width="2.625" style="3" customWidth="1"/>
    <col min="3" max="3" width="12.125" style="3" customWidth="1"/>
    <col min="4" max="4" width="6.125" style="3" customWidth="1"/>
    <col min="5" max="5" width="6.875" style="3" customWidth="1"/>
    <col min="6" max="6" width="7.875" style="3" customWidth="1"/>
    <col min="7" max="7" width="3.625" style="3" customWidth="1"/>
    <col min="8" max="8" width="6.125" style="3" customWidth="1"/>
    <col min="9" max="9" width="7.5" style="3" customWidth="1"/>
    <col min="10" max="10" width="3.75" style="3" customWidth="1"/>
    <col min="11" max="11" width="6" style="3" customWidth="1"/>
    <col min="12" max="12" width="7.375" style="3" customWidth="1"/>
    <col min="13" max="13" width="3.625" style="3" customWidth="1"/>
    <col min="14" max="14" width="6.125" style="3" customWidth="1"/>
    <col min="15" max="15" width="7.375" style="3" customWidth="1"/>
    <col min="16" max="16" width="3.875" style="3" customWidth="1"/>
    <col min="17" max="17" width="5.25" style="3" customWidth="1"/>
    <col min="18" max="18" width="6.25" style="3" customWidth="1"/>
    <col min="19" max="19" width="3.125" style="3" customWidth="1"/>
    <col min="20" max="20" width="5.125" style="3" customWidth="1"/>
    <col min="21" max="21" width="6.375" style="3" customWidth="1"/>
    <col min="22" max="22" width="5.25" style="3" customWidth="1"/>
    <col min="23" max="23" width="6.125" style="3" customWidth="1"/>
    <col min="24" max="24" width="6.875" style="3" customWidth="1"/>
    <col min="25" max="25" width="2.5" style="3" customWidth="1"/>
    <col min="26" max="26" width="2.75" style="3" customWidth="1"/>
    <col min="27" max="27" width="3.375" style="3" customWidth="1"/>
    <col min="28" max="28" width="3.25" style="3" customWidth="1"/>
    <col min="29" max="29" width="3.5" style="3" customWidth="1"/>
    <col min="30" max="30" width="5.25" style="3" customWidth="1"/>
    <col min="31" max="31" width="3.125" style="3" customWidth="1"/>
    <col min="32" max="33" width="4.125" style="3" customWidth="1"/>
    <col min="34" max="34" width="1.625" style="3" customWidth="1"/>
    <col min="35" max="35" width="2.625" style="3" customWidth="1"/>
    <col min="36" max="36" width="4.625" style="3" customWidth="1"/>
    <col min="37" max="16384" width="9" style="3"/>
  </cols>
  <sheetData>
    <row r="1" spans="1:36" ht="13.5" customHeight="1">
      <c r="A1" s="23" t="s">
        <v>45</v>
      </c>
      <c r="L1" s="24"/>
      <c r="M1" s="24"/>
      <c r="N1" s="24"/>
      <c r="O1" s="24"/>
      <c r="P1" s="24"/>
      <c r="Q1" s="24"/>
      <c r="R1" s="24"/>
      <c r="S1" s="24"/>
      <c r="T1" s="24"/>
    </row>
    <row r="2" spans="1:36" ht="10.5" customHeight="1">
      <c r="A2" s="2"/>
    </row>
    <row r="3" spans="1:36" s="4" customFormat="1" ht="10.5" customHeight="1">
      <c r="A3" s="4" t="s">
        <v>16</v>
      </c>
      <c r="AD3" s="1"/>
    </row>
    <row r="4" spans="1:36" s="4" customFormat="1" ht="10.5" customHeight="1">
      <c r="AD4" s="1"/>
    </row>
    <row r="5" spans="1:36" s="4" customFormat="1" ht="10.5" customHeight="1">
      <c r="A5" s="7" t="s">
        <v>17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318" t="s">
        <v>13</v>
      </c>
      <c r="AH5" s="318"/>
      <c r="AI5" s="318"/>
      <c r="AJ5" s="318"/>
    </row>
    <row r="6" spans="1:36" s="4" customFormat="1" ht="10.5" customHeight="1">
      <c r="A6" s="329" t="s">
        <v>44</v>
      </c>
      <c r="B6" s="329"/>
      <c r="C6" s="330"/>
      <c r="D6" s="328" t="s">
        <v>5</v>
      </c>
      <c r="E6" s="328"/>
      <c r="F6" s="328"/>
      <c r="G6" s="328" t="s">
        <v>18</v>
      </c>
      <c r="H6" s="328"/>
      <c r="I6" s="328"/>
      <c r="J6" s="328" t="s">
        <v>19</v>
      </c>
      <c r="K6" s="328"/>
      <c r="L6" s="328"/>
      <c r="M6" s="334" t="s">
        <v>6</v>
      </c>
      <c r="N6" s="326"/>
      <c r="O6" s="335"/>
      <c r="P6" s="326" t="s">
        <v>7</v>
      </c>
      <c r="Q6" s="326"/>
      <c r="R6" s="326"/>
      <c r="S6" s="328" t="s">
        <v>8</v>
      </c>
      <c r="T6" s="328"/>
      <c r="U6" s="328"/>
      <c r="V6" s="328" t="s">
        <v>9</v>
      </c>
      <c r="W6" s="328"/>
      <c r="X6" s="328"/>
      <c r="Y6" s="323" t="s">
        <v>10</v>
      </c>
      <c r="Z6" s="324"/>
      <c r="AA6" s="324"/>
      <c r="AB6" s="324"/>
      <c r="AC6" s="324"/>
      <c r="AD6" s="324"/>
      <c r="AE6" s="324"/>
      <c r="AF6" s="324"/>
      <c r="AG6" s="325"/>
      <c r="AH6" s="340" t="s">
        <v>44</v>
      </c>
      <c r="AI6" s="341"/>
      <c r="AJ6" s="342"/>
    </row>
    <row r="7" spans="1:36" s="4" customFormat="1" ht="10.5" customHeight="1">
      <c r="A7" s="331"/>
      <c r="B7" s="331"/>
      <c r="C7" s="306"/>
      <c r="D7" s="328"/>
      <c r="E7" s="328"/>
      <c r="F7" s="328"/>
      <c r="G7" s="328"/>
      <c r="H7" s="328"/>
      <c r="I7" s="328"/>
      <c r="J7" s="328"/>
      <c r="K7" s="328"/>
      <c r="L7" s="328"/>
      <c r="M7" s="336"/>
      <c r="N7" s="327"/>
      <c r="O7" s="337"/>
      <c r="P7" s="327"/>
      <c r="Q7" s="327"/>
      <c r="R7" s="327"/>
      <c r="S7" s="328"/>
      <c r="T7" s="328"/>
      <c r="U7" s="328"/>
      <c r="V7" s="328"/>
      <c r="W7" s="328"/>
      <c r="X7" s="328"/>
      <c r="Y7" s="307" t="s">
        <v>7</v>
      </c>
      <c r="Z7" s="307"/>
      <c r="AA7" s="307"/>
      <c r="AB7" s="307" t="s">
        <v>14</v>
      </c>
      <c r="AC7" s="307"/>
      <c r="AD7" s="307"/>
      <c r="AE7" s="311" t="s">
        <v>15</v>
      </c>
      <c r="AF7" s="311"/>
      <c r="AG7" s="311"/>
      <c r="AH7" s="343"/>
      <c r="AI7" s="344"/>
      <c r="AJ7" s="345"/>
    </row>
    <row r="8" spans="1:36" s="4" customFormat="1" ht="10.5" customHeight="1">
      <c r="A8" s="332"/>
      <c r="B8" s="332"/>
      <c r="C8" s="333"/>
      <c r="D8" s="25" t="s">
        <v>0</v>
      </c>
      <c r="E8" s="25" t="s">
        <v>11</v>
      </c>
      <c r="F8" s="25" t="s">
        <v>12</v>
      </c>
      <c r="G8" s="25" t="s">
        <v>0</v>
      </c>
      <c r="H8" s="25" t="s">
        <v>11</v>
      </c>
      <c r="I8" s="25" t="s">
        <v>12</v>
      </c>
      <c r="J8" s="25" t="s">
        <v>0</v>
      </c>
      <c r="K8" s="25" t="s">
        <v>11</v>
      </c>
      <c r="L8" s="25" t="s">
        <v>12</v>
      </c>
      <c r="M8" s="25" t="s">
        <v>0</v>
      </c>
      <c r="N8" s="25" t="s">
        <v>11</v>
      </c>
      <c r="O8" s="25" t="s">
        <v>12</v>
      </c>
      <c r="P8" s="27" t="s">
        <v>0</v>
      </c>
      <c r="Q8" s="25" t="s">
        <v>11</v>
      </c>
      <c r="R8" s="26" t="s">
        <v>12</v>
      </c>
      <c r="S8" s="25" t="s">
        <v>0</v>
      </c>
      <c r="T8" s="25" t="s">
        <v>11</v>
      </c>
      <c r="U8" s="25" t="s">
        <v>12</v>
      </c>
      <c r="V8" s="25" t="s">
        <v>0</v>
      </c>
      <c r="W8" s="25" t="s">
        <v>11</v>
      </c>
      <c r="X8" s="25" t="s">
        <v>12</v>
      </c>
      <c r="Y8" s="15" t="s">
        <v>0</v>
      </c>
      <c r="Z8" s="15" t="s">
        <v>11</v>
      </c>
      <c r="AA8" s="15" t="s">
        <v>12</v>
      </c>
      <c r="AB8" s="15" t="s">
        <v>0</v>
      </c>
      <c r="AC8" s="15" t="s">
        <v>11</v>
      </c>
      <c r="AD8" s="15" t="s">
        <v>12</v>
      </c>
      <c r="AE8" s="15" t="s">
        <v>0</v>
      </c>
      <c r="AF8" s="15" t="s">
        <v>11</v>
      </c>
      <c r="AG8" s="15" t="s">
        <v>12</v>
      </c>
      <c r="AH8" s="346"/>
      <c r="AI8" s="347"/>
      <c r="AJ8" s="348"/>
    </row>
    <row r="9" spans="1:36" s="4" customFormat="1" ht="10.5" customHeight="1">
      <c r="A9" s="305" t="s">
        <v>48</v>
      </c>
      <c r="B9" s="305"/>
      <c r="C9" s="306"/>
      <c r="D9" s="16">
        <v>2353</v>
      </c>
      <c r="E9" s="16">
        <v>29980</v>
      </c>
      <c r="F9" s="16">
        <v>293120</v>
      </c>
      <c r="G9" s="16">
        <v>50</v>
      </c>
      <c r="H9" s="16">
        <v>3898</v>
      </c>
      <c r="I9" s="16">
        <v>61532</v>
      </c>
      <c r="J9" s="16">
        <v>73</v>
      </c>
      <c r="K9" s="16">
        <v>1201</v>
      </c>
      <c r="L9" s="16">
        <v>11483</v>
      </c>
      <c r="M9" s="16">
        <v>158</v>
      </c>
      <c r="N9" s="16">
        <v>3566</v>
      </c>
      <c r="O9" s="16">
        <v>38856</v>
      </c>
      <c r="P9" s="18">
        <v>254</v>
      </c>
      <c r="Q9" s="18">
        <v>4865</v>
      </c>
      <c r="R9" s="18">
        <v>53384</v>
      </c>
      <c r="S9" s="18">
        <v>35</v>
      </c>
      <c r="T9" s="18">
        <v>1248</v>
      </c>
      <c r="U9" s="18">
        <v>21940</v>
      </c>
      <c r="V9" s="18">
        <v>1754</v>
      </c>
      <c r="W9" s="18">
        <v>14685</v>
      </c>
      <c r="X9" s="18">
        <v>102841</v>
      </c>
      <c r="Y9" s="18">
        <v>1</v>
      </c>
      <c r="Z9" s="18">
        <v>4</v>
      </c>
      <c r="AA9" s="18">
        <v>14</v>
      </c>
      <c r="AB9" s="18">
        <v>23</v>
      </c>
      <c r="AC9" s="18">
        <v>492</v>
      </c>
      <c r="AD9" s="18">
        <v>3013</v>
      </c>
      <c r="AE9" s="18">
        <v>5</v>
      </c>
      <c r="AF9" s="18">
        <v>21</v>
      </c>
      <c r="AG9" s="42">
        <v>57</v>
      </c>
      <c r="AH9" s="319" t="s">
        <v>48</v>
      </c>
      <c r="AI9" s="305"/>
      <c r="AJ9" s="305"/>
    </row>
    <row r="10" spans="1:36" s="4" customFormat="1" ht="10.5" customHeight="1">
      <c r="A10" s="288" t="s">
        <v>47</v>
      </c>
      <c r="B10" s="288"/>
      <c r="C10" s="296"/>
      <c r="D10" s="16">
        <v>2365</v>
      </c>
      <c r="E10" s="16">
        <v>29374</v>
      </c>
      <c r="F10" s="16">
        <v>294493</v>
      </c>
      <c r="G10" s="16">
        <v>67</v>
      </c>
      <c r="H10" s="16">
        <v>3156</v>
      </c>
      <c r="I10" s="16">
        <v>61498</v>
      </c>
      <c r="J10" s="16">
        <v>73</v>
      </c>
      <c r="K10" s="16">
        <v>1202</v>
      </c>
      <c r="L10" s="16">
        <v>11484</v>
      </c>
      <c r="M10" s="16">
        <v>160</v>
      </c>
      <c r="N10" s="16">
        <v>3628</v>
      </c>
      <c r="O10" s="16">
        <v>39580</v>
      </c>
      <c r="P10" s="18">
        <v>254</v>
      </c>
      <c r="Q10" s="18">
        <v>4864</v>
      </c>
      <c r="R10" s="18">
        <v>53384</v>
      </c>
      <c r="S10" s="18">
        <v>35</v>
      </c>
      <c r="T10" s="18">
        <v>1247</v>
      </c>
      <c r="U10" s="18">
        <v>21940</v>
      </c>
      <c r="V10" s="18">
        <v>1747</v>
      </c>
      <c r="W10" s="18">
        <v>14760</v>
      </c>
      <c r="X10" s="18">
        <v>103523</v>
      </c>
      <c r="Y10" s="18">
        <v>1</v>
      </c>
      <c r="Z10" s="18">
        <v>4</v>
      </c>
      <c r="AA10" s="18">
        <v>14</v>
      </c>
      <c r="AB10" s="18">
        <v>23</v>
      </c>
      <c r="AC10" s="18">
        <v>492</v>
      </c>
      <c r="AD10" s="18">
        <v>3013</v>
      </c>
      <c r="AE10" s="18">
        <v>5</v>
      </c>
      <c r="AF10" s="18">
        <v>21</v>
      </c>
      <c r="AG10" s="42">
        <v>57</v>
      </c>
      <c r="AH10" s="320" t="s">
        <v>47</v>
      </c>
      <c r="AI10" s="288"/>
      <c r="AJ10" s="288"/>
    </row>
    <row r="11" spans="1:36" s="4" customFormat="1" ht="10.5" customHeight="1">
      <c r="A11" s="288" t="s">
        <v>27</v>
      </c>
      <c r="B11" s="288"/>
      <c r="C11" s="296"/>
      <c r="D11" s="16">
        <v>2367</v>
      </c>
      <c r="E11" s="16">
        <v>29380</v>
      </c>
      <c r="F11" s="16">
        <v>295339</v>
      </c>
      <c r="G11" s="16">
        <v>67</v>
      </c>
      <c r="H11" s="16">
        <v>3156</v>
      </c>
      <c r="I11" s="16">
        <v>61498</v>
      </c>
      <c r="J11" s="16">
        <v>70</v>
      </c>
      <c r="K11" s="16">
        <v>1176</v>
      </c>
      <c r="L11" s="16">
        <v>11317</v>
      </c>
      <c r="M11" s="16">
        <v>161</v>
      </c>
      <c r="N11" s="16">
        <v>3641</v>
      </c>
      <c r="O11" s="16">
        <v>39940</v>
      </c>
      <c r="P11" s="18">
        <v>254</v>
      </c>
      <c r="Q11" s="18">
        <v>4853</v>
      </c>
      <c r="R11" s="18">
        <v>54007</v>
      </c>
      <c r="S11" s="18">
        <v>35</v>
      </c>
      <c r="T11" s="18">
        <v>1247</v>
      </c>
      <c r="U11" s="18">
        <v>21940</v>
      </c>
      <c r="V11" s="18">
        <v>1751</v>
      </c>
      <c r="W11" s="18">
        <v>14790</v>
      </c>
      <c r="X11" s="18">
        <v>103553</v>
      </c>
      <c r="Y11" s="18">
        <v>1</v>
      </c>
      <c r="Z11" s="18">
        <v>4</v>
      </c>
      <c r="AA11" s="18">
        <v>14</v>
      </c>
      <c r="AB11" s="18">
        <v>23</v>
      </c>
      <c r="AC11" s="18">
        <v>492</v>
      </c>
      <c r="AD11" s="18">
        <v>3013</v>
      </c>
      <c r="AE11" s="18">
        <v>5</v>
      </c>
      <c r="AF11" s="18">
        <v>21</v>
      </c>
      <c r="AG11" s="42">
        <v>57</v>
      </c>
      <c r="AH11" s="320" t="s">
        <v>27</v>
      </c>
      <c r="AI11" s="288"/>
      <c r="AJ11" s="288"/>
    </row>
    <row r="12" spans="1:36" s="4" customFormat="1" ht="10.5" customHeight="1">
      <c r="A12" s="288" t="s">
        <v>26</v>
      </c>
      <c r="B12" s="305"/>
      <c r="C12" s="306"/>
      <c r="D12" s="16">
        <v>2365</v>
      </c>
      <c r="E12" s="16">
        <v>29674</v>
      </c>
      <c r="F12" s="16">
        <v>298952</v>
      </c>
      <c r="G12" s="16">
        <v>67</v>
      </c>
      <c r="H12" s="16">
        <v>3156</v>
      </c>
      <c r="I12" s="16">
        <v>61498</v>
      </c>
      <c r="J12" s="16">
        <v>75</v>
      </c>
      <c r="K12" s="16">
        <v>1477</v>
      </c>
      <c r="L12" s="16">
        <v>14863</v>
      </c>
      <c r="M12" s="16">
        <v>161</v>
      </c>
      <c r="N12" s="16">
        <v>3644</v>
      </c>
      <c r="O12" s="16">
        <v>39940</v>
      </c>
      <c r="P12" s="18">
        <v>256</v>
      </c>
      <c r="Q12" s="18">
        <v>4857</v>
      </c>
      <c r="R12" s="18">
        <v>54095</v>
      </c>
      <c r="S12" s="18">
        <v>35</v>
      </c>
      <c r="T12" s="18">
        <v>1247</v>
      </c>
      <c r="U12" s="18">
        <v>21940</v>
      </c>
      <c r="V12" s="18">
        <v>1742</v>
      </c>
      <c r="W12" s="18">
        <v>14776</v>
      </c>
      <c r="X12" s="18">
        <v>103532</v>
      </c>
      <c r="Y12" s="18">
        <v>1</v>
      </c>
      <c r="Z12" s="18">
        <v>4</v>
      </c>
      <c r="AA12" s="18">
        <v>14</v>
      </c>
      <c r="AB12" s="18">
        <v>23</v>
      </c>
      <c r="AC12" s="18">
        <v>492</v>
      </c>
      <c r="AD12" s="18">
        <v>3013</v>
      </c>
      <c r="AE12" s="18">
        <v>5</v>
      </c>
      <c r="AF12" s="18">
        <v>21</v>
      </c>
      <c r="AG12" s="42">
        <v>57</v>
      </c>
      <c r="AH12" s="320" t="s">
        <v>26</v>
      </c>
      <c r="AI12" s="288"/>
      <c r="AJ12" s="288"/>
    </row>
    <row r="13" spans="1:36" s="6" customFormat="1" ht="10.5" customHeight="1">
      <c r="A13" s="291" t="s">
        <v>46</v>
      </c>
      <c r="B13" s="286"/>
      <c r="C13" s="287"/>
      <c r="D13" s="21">
        <v>2371</v>
      </c>
      <c r="E13" s="21">
        <v>29707</v>
      </c>
      <c r="F13" s="21">
        <v>299210</v>
      </c>
      <c r="G13" s="21">
        <v>67</v>
      </c>
      <c r="H13" s="21">
        <v>3156</v>
      </c>
      <c r="I13" s="21">
        <v>61498</v>
      </c>
      <c r="J13" s="21">
        <v>75</v>
      </c>
      <c r="K13" s="21">
        <v>1477</v>
      </c>
      <c r="L13" s="21">
        <v>14863</v>
      </c>
      <c r="M13" s="21">
        <v>161</v>
      </c>
      <c r="N13" s="21">
        <v>3642</v>
      </c>
      <c r="O13" s="21">
        <v>39941</v>
      </c>
      <c r="P13" s="22">
        <v>256</v>
      </c>
      <c r="Q13" s="22">
        <v>4858</v>
      </c>
      <c r="R13" s="22">
        <v>54094</v>
      </c>
      <c r="S13" s="22">
        <v>35</v>
      </c>
      <c r="T13" s="22">
        <v>1247</v>
      </c>
      <c r="U13" s="22">
        <v>21940</v>
      </c>
      <c r="V13" s="22">
        <v>1746</v>
      </c>
      <c r="W13" s="22">
        <v>14793</v>
      </c>
      <c r="X13" s="22">
        <v>103736</v>
      </c>
      <c r="Y13" s="22">
        <v>2</v>
      </c>
      <c r="Z13" s="22">
        <v>14</v>
      </c>
      <c r="AA13" s="22">
        <v>43</v>
      </c>
      <c r="AB13" s="22">
        <v>24</v>
      </c>
      <c r="AC13" s="22">
        <v>499</v>
      </c>
      <c r="AD13" s="22">
        <v>3038</v>
      </c>
      <c r="AE13" s="22">
        <v>5</v>
      </c>
      <c r="AF13" s="22">
        <v>21</v>
      </c>
      <c r="AG13" s="43">
        <v>57</v>
      </c>
      <c r="AH13" s="312" t="s">
        <v>46</v>
      </c>
      <c r="AI13" s="291"/>
      <c r="AJ13" s="291"/>
    </row>
    <row r="14" spans="1:36" s="5" customFormat="1" ht="10.5" customHeight="1">
      <c r="A14" s="12"/>
      <c r="B14" s="12"/>
      <c r="C14" s="13"/>
      <c r="D14" s="16"/>
      <c r="E14" s="16"/>
      <c r="F14" s="16"/>
      <c r="G14" s="16"/>
      <c r="H14" s="16"/>
      <c r="I14" s="16"/>
      <c r="J14" s="16"/>
      <c r="K14" s="16"/>
      <c r="L14" s="16"/>
      <c r="M14" s="16"/>
      <c r="N14" s="16"/>
      <c r="O14" s="16"/>
      <c r="P14" s="18"/>
      <c r="Q14" s="18"/>
      <c r="R14" s="18"/>
      <c r="S14" s="18"/>
      <c r="T14" s="18"/>
      <c r="U14" s="18"/>
      <c r="V14" s="18"/>
      <c r="W14" s="18"/>
      <c r="X14" s="18"/>
      <c r="Y14" s="18"/>
      <c r="Z14" s="18"/>
      <c r="AA14" s="18"/>
      <c r="AB14" s="18"/>
      <c r="AC14" s="18"/>
      <c r="AD14" s="18"/>
      <c r="AE14" s="18"/>
      <c r="AF14" s="18"/>
      <c r="AG14" s="42"/>
      <c r="AH14" s="19"/>
      <c r="AI14" s="20"/>
      <c r="AJ14" s="20"/>
    </row>
    <row r="15" spans="1:36" s="4" customFormat="1" ht="10.5" customHeight="1">
      <c r="A15" s="14"/>
      <c r="B15" s="9">
        <v>1</v>
      </c>
      <c r="C15" s="10" t="s">
        <v>20</v>
      </c>
      <c r="D15" s="16">
        <v>1991</v>
      </c>
      <c r="E15" s="16">
        <v>10703</v>
      </c>
      <c r="F15" s="16">
        <v>76961</v>
      </c>
      <c r="G15" s="16">
        <v>49</v>
      </c>
      <c r="H15" s="16">
        <v>270</v>
      </c>
      <c r="I15" s="16">
        <v>6583</v>
      </c>
      <c r="J15" s="16">
        <v>49</v>
      </c>
      <c r="K15" s="16">
        <v>300</v>
      </c>
      <c r="L15" s="16">
        <v>2050</v>
      </c>
      <c r="M15" s="16">
        <v>121</v>
      </c>
      <c r="N15" s="16">
        <v>719</v>
      </c>
      <c r="O15" s="16">
        <v>6359</v>
      </c>
      <c r="P15" s="18">
        <v>201</v>
      </c>
      <c r="Q15" s="18">
        <v>1161</v>
      </c>
      <c r="R15" s="18">
        <v>9903</v>
      </c>
      <c r="S15" s="18">
        <v>26</v>
      </c>
      <c r="T15" s="18">
        <v>169</v>
      </c>
      <c r="U15" s="18">
        <v>4372</v>
      </c>
      <c r="V15" s="18">
        <v>1524</v>
      </c>
      <c r="W15" s="18">
        <v>7963</v>
      </c>
      <c r="X15" s="18">
        <v>47176</v>
      </c>
      <c r="Y15" s="18">
        <v>2</v>
      </c>
      <c r="Z15" s="18">
        <v>14</v>
      </c>
      <c r="AA15" s="18">
        <v>43</v>
      </c>
      <c r="AB15" s="18">
        <v>14</v>
      </c>
      <c r="AC15" s="18">
        <v>86</v>
      </c>
      <c r="AD15" s="18">
        <v>418</v>
      </c>
      <c r="AE15" s="18">
        <v>5</v>
      </c>
      <c r="AF15" s="18">
        <v>21</v>
      </c>
      <c r="AG15" s="42">
        <v>57</v>
      </c>
      <c r="AH15" s="313">
        <v>1</v>
      </c>
      <c r="AI15" s="314"/>
      <c r="AJ15" s="314"/>
    </row>
    <row r="16" spans="1:36" s="4" customFormat="1" ht="10.5" customHeight="1">
      <c r="A16" s="14"/>
      <c r="B16" s="9">
        <v>2</v>
      </c>
      <c r="C16" s="10" t="s">
        <v>21</v>
      </c>
      <c r="D16" s="16">
        <v>227</v>
      </c>
      <c r="E16" s="16">
        <v>4362</v>
      </c>
      <c r="F16" s="16">
        <v>32948</v>
      </c>
      <c r="G16" s="16">
        <v>4</v>
      </c>
      <c r="H16" s="16">
        <v>82</v>
      </c>
      <c r="I16" s="16">
        <v>1767</v>
      </c>
      <c r="J16" s="16">
        <v>14</v>
      </c>
      <c r="K16" s="16">
        <v>315</v>
      </c>
      <c r="L16" s="16">
        <v>2436</v>
      </c>
      <c r="M16" s="16">
        <v>19</v>
      </c>
      <c r="N16" s="16">
        <v>418</v>
      </c>
      <c r="O16" s="16">
        <v>3557</v>
      </c>
      <c r="P16" s="18">
        <v>28</v>
      </c>
      <c r="Q16" s="18">
        <v>548</v>
      </c>
      <c r="R16" s="18">
        <v>5369</v>
      </c>
      <c r="S16" s="18">
        <v>4</v>
      </c>
      <c r="T16" s="18">
        <v>74</v>
      </c>
      <c r="U16" s="18">
        <v>839</v>
      </c>
      <c r="V16" s="18">
        <v>151</v>
      </c>
      <c r="W16" s="18">
        <v>2750</v>
      </c>
      <c r="X16" s="18">
        <v>17787</v>
      </c>
      <c r="Y16" s="18" t="s">
        <v>25</v>
      </c>
      <c r="Z16" s="18" t="s">
        <v>25</v>
      </c>
      <c r="AA16" s="18" t="s">
        <v>25</v>
      </c>
      <c r="AB16" s="18">
        <v>7</v>
      </c>
      <c r="AC16" s="18">
        <v>175</v>
      </c>
      <c r="AD16" s="18">
        <v>1193</v>
      </c>
      <c r="AE16" s="18" t="s">
        <v>25</v>
      </c>
      <c r="AF16" s="18" t="s">
        <v>25</v>
      </c>
      <c r="AG16" s="42" t="s">
        <v>25</v>
      </c>
      <c r="AH16" s="313">
        <v>2</v>
      </c>
      <c r="AI16" s="314"/>
      <c r="AJ16" s="314"/>
    </row>
    <row r="17" spans="1:36" s="4" customFormat="1" ht="10.5" customHeight="1">
      <c r="A17" s="14"/>
      <c r="B17" s="9">
        <v>3</v>
      </c>
      <c r="C17" s="10" t="s">
        <v>38</v>
      </c>
      <c r="D17" s="16">
        <v>72</v>
      </c>
      <c r="E17" s="16">
        <v>2678</v>
      </c>
      <c r="F17" s="16">
        <v>26623</v>
      </c>
      <c r="G17" s="16">
        <v>1</v>
      </c>
      <c r="H17" s="16">
        <v>45</v>
      </c>
      <c r="I17" s="16">
        <v>1449</v>
      </c>
      <c r="J17" s="16">
        <v>5</v>
      </c>
      <c r="K17" s="16">
        <v>187</v>
      </c>
      <c r="L17" s="16">
        <v>1816</v>
      </c>
      <c r="M17" s="16">
        <v>10</v>
      </c>
      <c r="N17" s="16">
        <v>367</v>
      </c>
      <c r="O17" s="16">
        <v>3645</v>
      </c>
      <c r="P17" s="18">
        <v>13</v>
      </c>
      <c r="Q17" s="18">
        <v>505</v>
      </c>
      <c r="R17" s="18">
        <v>6317</v>
      </c>
      <c r="S17" s="18" t="s">
        <v>25</v>
      </c>
      <c r="T17" s="18" t="s">
        <v>25</v>
      </c>
      <c r="U17" s="18" t="s">
        <v>25</v>
      </c>
      <c r="V17" s="18">
        <v>42</v>
      </c>
      <c r="W17" s="18">
        <v>1544</v>
      </c>
      <c r="X17" s="18">
        <v>13277</v>
      </c>
      <c r="Y17" s="18" t="s">
        <v>25</v>
      </c>
      <c r="Z17" s="18" t="s">
        <v>25</v>
      </c>
      <c r="AA17" s="18" t="s">
        <v>25</v>
      </c>
      <c r="AB17" s="18">
        <v>1</v>
      </c>
      <c r="AC17" s="18">
        <v>30</v>
      </c>
      <c r="AD17" s="18">
        <v>119</v>
      </c>
      <c r="AE17" s="18" t="s">
        <v>25</v>
      </c>
      <c r="AF17" s="18" t="s">
        <v>25</v>
      </c>
      <c r="AG17" s="42" t="s">
        <v>25</v>
      </c>
      <c r="AH17" s="313">
        <v>3</v>
      </c>
      <c r="AI17" s="314"/>
      <c r="AJ17" s="314"/>
    </row>
    <row r="18" spans="1:36" s="4" customFormat="1" ht="10.5" customHeight="1">
      <c r="A18" s="14"/>
      <c r="B18" s="9">
        <v>4</v>
      </c>
      <c r="C18" s="10" t="s">
        <v>37</v>
      </c>
      <c r="D18" s="16">
        <v>44</v>
      </c>
      <c r="E18" s="16">
        <v>3126</v>
      </c>
      <c r="F18" s="16">
        <v>42078</v>
      </c>
      <c r="G18" s="16">
        <v>2</v>
      </c>
      <c r="H18" s="16">
        <v>152</v>
      </c>
      <c r="I18" s="16">
        <v>4477</v>
      </c>
      <c r="J18" s="16">
        <v>5</v>
      </c>
      <c r="K18" s="16">
        <v>337</v>
      </c>
      <c r="L18" s="16">
        <v>5382</v>
      </c>
      <c r="M18" s="16">
        <v>6</v>
      </c>
      <c r="N18" s="16">
        <v>401</v>
      </c>
      <c r="O18" s="16">
        <v>6295</v>
      </c>
      <c r="P18" s="16">
        <v>5</v>
      </c>
      <c r="Q18" s="16">
        <v>384</v>
      </c>
      <c r="R18" s="16">
        <v>4095</v>
      </c>
      <c r="S18" s="16">
        <v>3</v>
      </c>
      <c r="T18" s="16">
        <v>214</v>
      </c>
      <c r="U18" s="16">
        <v>4094</v>
      </c>
      <c r="V18" s="16">
        <v>22</v>
      </c>
      <c r="W18" s="16">
        <v>1576</v>
      </c>
      <c r="X18" s="16">
        <v>17339</v>
      </c>
      <c r="Y18" s="16" t="s">
        <v>25</v>
      </c>
      <c r="Z18" s="16" t="s">
        <v>25</v>
      </c>
      <c r="AA18" s="16" t="s">
        <v>25</v>
      </c>
      <c r="AB18" s="16">
        <v>1</v>
      </c>
      <c r="AC18" s="16">
        <v>62</v>
      </c>
      <c r="AD18" s="16">
        <v>396</v>
      </c>
      <c r="AE18" s="16" t="s">
        <v>25</v>
      </c>
      <c r="AF18" s="16" t="s">
        <v>25</v>
      </c>
      <c r="AG18" s="16" t="s">
        <v>25</v>
      </c>
      <c r="AH18" s="313">
        <v>4</v>
      </c>
      <c r="AI18" s="314"/>
      <c r="AJ18" s="314"/>
    </row>
    <row r="19" spans="1:36" s="4" customFormat="1" ht="10.5" customHeight="1">
      <c r="A19" s="14"/>
      <c r="B19" s="9">
        <v>5</v>
      </c>
      <c r="C19" s="10" t="s">
        <v>22</v>
      </c>
      <c r="D19" s="16">
        <v>37</v>
      </c>
      <c r="E19" s="16">
        <v>8838</v>
      </c>
      <c r="F19" s="16">
        <v>120600</v>
      </c>
      <c r="G19" s="16">
        <v>11</v>
      </c>
      <c r="H19" s="16">
        <v>2607</v>
      </c>
      <c r="I19" s="16">
        <v>47222</v>
      </c>
      <c r="J19" s="16">
        <v>2</v>
      </c>
      <c r="K19" s="16">
        <v>338</v>
      </c>
      <c r="L19" s="16">
        <v>3179</v>
      </c>
      <c r="M19" s="16">
        <v>5</v>
      </c>
      <c r="N19" s="16">
        <v>1737</v>
      </c>
      <c r="O19" s="16">
        <v>20085</v>
      </c>
      <c r="P19" s="18">
        <v>9</v>
      </c>
      <c r="Q19" s="18">
        <v>2260</v>
      </c>
      <c r="R19" s="18">
        <v>28410</v>
      </c>
      <c r="S19" s="18">
        <v>2</v>
      </c>
      <c r="T19" s="18">
        <v>790</v>
      </c>
      <c r="U19" s="18">
        <v>12635</v>
      </c>
      <c r="V19" s="18">
        <v>7</v>
      </c>
      <c r="W19" s="18">
        <v>960</v>
      </c>
      <c r="X19" s="18">
        <v>8157</v>
      </c>
      <c r="Y19" s="18" t="s">
        <v>25</v>
      </c>
      <c r="Z19" s="18" t="s">
        <v>25</v>
      </c>
      <c r="AA19" s="18" t="s">
        <v>25</v>
      </c>
      <c r="AB19" s="18">
        <v>1</v>
      </c>
      <c r="AC19" s="18">
        <v>146</v>
      </c>
      <c r="AD19" s="18">
        <v>912</v>
      </c>
      <c r="AE19" s="18" t="s">
        <v>25</v>
      </c>
      <c r="AF19" s="18" t="s">
        <v>25</v>
      </c>
      <c r="AG19" s="42" t="s">
        <v>25</v>
      </c>
      <c r="AH19" s="313">
        <v>5</v>
      </c>
      <c r="AI19" s="314"/>
      <c r="AJ19" s="314"/>
    </row>
    <row r="20" spans="1:36" s="4" customFormat="1" ht="10.5" customHeight="1">
      <c r="A20" s="286" t="s">
        <v>1</v>
      </c>
      <c r="B20" s="286"/>
      <c r="C20" s="287"/>
      <c r="D20" s="16"/>
      <c r="E20" s="16"/>
      <c r="F20" s="16"/>
      <c r="G20" s="16"/>
      <c r="H20" s="16"/>
      <c r="I20" s="16"/>
      <c r="J20" s="16"/>
      <c r="K20" s="16"/>
      <c r="L20" s="16"/>
      <c r="M20" s="16"/>
      <c r="N20" s="16"/>
      <c r="O20" s="16"/>
      <c r="P20" s="18"/>
      <c r="Q20" s="18"/>
      <c r="R20" s="18"/>
      <c r="S20" s="18"/>
      <c r="T20" s="18"/>
      <c r="U20" s="18"/>
      <c r="V20" s="18"/>
      <c r="W20" s="18"/>
      <c r="X20" s="18"/>
      <c r="Y20" s="18"/>
      <c r="Z20" s="18"/>
      <c r="AA20" s="18"/>
      <c r="AB20" s="18"/>
      <c r="AC20" s="18"/>
      <c r="AD20" s="18"/>
      <c r="AE20" s="18"/>
      <c r="AF20" s="18"/>
      <c r="AG20" s="42"/>
      <c r="AH20" s="315" t="s">
        <v>1</v>
      </c>
      <c r="AI20" s="286"/>
      <c r="AJ20" s="286"/>
    </row>
    <row r="21" spans="1:36" s="4" customFormat="1" ht="10.5" customHeight="1">
      <c r="A21" s="9"/>
      <c r="B21" s="9">
        <v>1</v>
      </c>
      <c r="C21" s="10" t="s">
        <v>20</v>
      </c>
      <c r="D21" s="16">
        <v>199</v>
      </c>
      <c r="E21" s="16">
        <v>1618</v>
      </c>
      <c r="F21" s="16">
        <v>10520</v>
      </c>
      <c r="G21" s="16" t="s">
        <v>25</v>
      </c>
      <c r="H21" s="16" t="s">
        <v>25</v>
      </c>
      <c r="I21" s="16" t="s">
        <v>25</v>
      </c>
      <c r="J21" s="16">
        <v>3</v>
      </c>
      <c r="K21" s="16">
        <v>31</v>
      </c>
      <c r="L21" s="16">
        <v>225</v>
      </c>
      <c r="M21" s="16">
        <v>5</v>
      </c>
      <c r="N21" s="16">
        <v>55</v>
      </c>
      <c r="O21" s="16">
        <v>915</v>
      </c>
      <c r="P21" s="18">
        <v>20</v>
      </c>
      <c r="Q21" s="18">
        <v>164</v>
      </c>
      <c r="R21" s="18">
        <v>2155</v>
      </c>
      <c r="S21" s="18">
        <v>7</v>
      </c>
      <c r="T21" s="18">
        <v>64</v>
      </c>
      <c r="U21" s="18">
        <v>1469</v>
      </c>
      <c r="V21" s="18">
        <v>163</v>
      </c>
      <c r="W21" s="18">
        <v>1293</v>
      </c>
      <c r="X21" s="18">
        <v>5727</v>
      </c>
      <c r="Y21" s="18">
        <v>1</v>
      </c>
      <c r="Z21" s="18">
        <v>11</v>
      </c>
      <c r="AA21" s="18">
        <v>29</v>
      </c>
      <c r="AB21" s="18" t="s">
        <v>25</v>
      </c>
      <c r="AC21" s="18" t="s">
        <v>25</v>
      </c>
      <c r="AD21" s="18" t="s">
        <v>25</v>
      </c>
      <c r="AE21" s="18" t="s">
        <v>25</v>
      </c>
      <c r="AF21" s="18" t="s">
        <v>25</v>
      </c>
      <c r="AG21" s="42" t="s">
        <v>25</v>
      </c>
      <c r="AH21" s="313">
        <v>1</v>
      </c>
      <c r="AI21" s="314"/>
      <c r="AJ21" s="314"/>
    </row>
    <row r="22" spans="1:36" s="4" customFormat="1" ht="10.5" customHeight="1">
      <c r="A22" s="9"/>
      <c r="B22" s="9">
        <v>2</v>
      </c>
      <c r="C22" s="10" t="s">
        <v>21</v>
      </c>
      <c r="D22" s="16">
        <v>114</v>
      </c>
      <c r="E22" s="16">
        <v>2245</v>
      </c>
      <c r="F22" s="16">
        <v>16078</v>
      </c>
      <c r="G22" s="16">
        <v>2</v>
      </c>
      <c r="H22" s="16">
        <v>38</v>
      </c>
      <c r="I22" s="16">
        <v>858</v>
      </c>
      <c r="J22" s="16">
        <v>10</v>
      </c>
      <c r="K22" s="16">
        <v>233</v>
      </c>
      <c r="L22" s="16">
        <v>1752</v>
      </c>
      <c r="M22" s="16">
        <v>12</v>
      </c>
      <c r="N22" s="16">
        <v>277</v>
      </c>
      <c r="O22" s="16">
        <v>2366</v>
      </c>
      <c r="P22" s="18">
        <v>18</v>
      </c>
      <c r="Q22" s="18">
        <v>359</v>
      </c>
      <c r="R22" s="18">
        <v>3932</v>
      </c>
      <c r="S22" s="18">
        <v>1</v>
      </c>
      <c r="T22" s="18">
        <v>17</v>
      </c>
      <c r="U22" s="18">
        <v>34</v>
      </c>
      <c r="V22" s="18">
        <v>65</v>
      </c>
      <c r="W22" s="18">
        <v>1165</v>
      </c>
      <c r="X22" s="18">
        <v>6043</v>
      </c>
      <c r="Y22" s="18" t="s">
        <v>25</v>
      </c>
      <c r="Z22" s="18" t="s">
        <v>25</v>
      </c>
      <c r="AA22" s="18" t="s">
        <v>25</v>
      </c>
      <c r="AB22" s="18">
        <v>6</v>
      </c>
      <c r="AC22" s="18">
        <v>156</v>
      </c>
      <c r="AD22" s="18">
        <v>1093</v>
      </c>
      <c r="AE22" s="18" t="s">
        <v>25</v>
      </c>
      <c r="AF22" s="18" t="s">
        <v>25</v>
      </c>
      <c r="AG22" s="42" t="s">
        <v>25</v>
      </c>
      <c r="AH22" s="313">
        <v>2</v>
      </c>
      <c r="AI22" s="314"/>
      <c r="AJ22" s="314"/>
    </row>
    <row r="23" spans="1:36" s="4" customFormat="1" ht="10.5" customHeight="1">
      <c r="A23" s="9"/>
      <c r="B23" s="9">
        <v>3</v>
      </c>
      <c r="C23" s="10" t="s">
        <v>38</v>
      </c>
      <c r="D23" s="16">
        <v>48</v>
      </c>
      <c r="E23" s="16">
        <v>1814</v>
      </c>
      <c r="F23" s="16">
        <v>17866</v>
      </c>
      <c r="G23" s="16">
        <v>1</v>
      </c>
      <c r="H23" s="16">
        <v>45</v>
      </c>
      <c r="I23" s="16">
        <v>1449</v>
      </c>
      <c r="J23" s="16">
        <v>4</v>
      </c>
      <c r="K23" s="16">
        <v>154</v>
      </c>
      <c r="L23" s="16">
        <v>1352</v>
      </c>
      <c r="M23" s="16">
        <v>7</v>
      </c>
      <c r="N23" s="16">
        <v>262</v>
      </c>
      <c r="O23" s="16">
        <v>2326</v>
      </c>
      <c r="P23" s="18">
        <v>10</v>
      </c>
      <c r="Q23" s="18">
        <v>380</v>
      </c>
      <c r="R23" s="18">
        <v>4479</v>
      </c>
      <c r="S23" s="18" t="s">
        <v>25</v>
      </c>
      <c r="T23" s="18" t="s">
        <v>25</v>
      </c>
      <c r="U23" s="18" t="s">
        <v>25</v>
      </c>
      <c r="V23" s="18">
        <v>25</v>
      </c>
      <c r="W23" s="18">
        <v>943</v>
      </c>
      <c r="X23" s="18">
        <v>8141</v>
      </c>
      <c r="Y23" s="18" t="s">
        <v>25</v>
      </c>
      <c r="Z23" s="18" t="s">
        <v>25</v>
      </c>
      <c r="AA23" s="18" t="s">
        <v>25</v>
      </c>
      <c r="AB23" s="18">
        <v>1</v>
      </c>
      <c r="AC23" s="18">
        <v>30</v>
      </c>
      <c r="AD23" s="18">
        <v>119</v>
      </c>
      <c r="AE23" s="18" t="s">
        <v>25</v>
      </c>
      <c r="AF23" s="18" t="s">
        <v>25</v>
      </c>
      <c r="AG23" s="42" t="s">
        <v>25</v>
      </c>
      <c r="AH23" s="313">
        <v>3</v>
      </c>
      <c r="AI23" s="314"/>
      <c r="AJ23" s="314"/>
    </row>
    <row r="24" spans="1:36" s="4" customFormat="1" ht="10.5" customHeight="1">
      <c r="A24" s="9"/>
      <c r="B24" s="9">
        <v>4</v>
      </c>
      <c r="C24" s="10" t="s">
        <v>37</v>
      </c>
      <c r="D24" s="16">
        <v>38</v>
      </c>
      <c r="E24" s="16">
        <v>2668</v>
      </c>
      <c r="F24" s="16">
        <v>35666</v>
      </c>
      <c r="G24" s="16">
        <v>1</v>
      </c>
      <c r="H24" s="16">
        <v>67</v>
      </c>
      <c r="I24" s="16">
        <v>2352</v>
      </c>
      <c r="J24" s="16">
        <v>5</v>
      </c>
      <c r="K24" s="16">
        <v>337</v>
      </c>
      <c r="L24" s="16">
        <v>5382</v>
      </c>
      <c r="M24" s="16">
        <v>6</v>
      </c>
      <c r="N24" s="16">
        <v>401</v>
      </c>
      <c r="O24" s="16">
        <v>6295</v>
      </c>
      <c r="P24" s="16">
        <v>3</v>
      </c>
      <c r="Q24" s="16">
        <v>215</v>
      </c>
      <c r="R24" s="16">
        <v>1929</v>
      </c>
      <c r="S24" s="16">
        <v>3</v>
      </c>
      <c r="T24" s="16">
        <v>214</v>
      </c>
      <c r="U24" s="16">
        <v>4094</v>
      </c>
      <c r="V24" s="16">
        <v>19</v>
      </c>
      <c r="W24" s="16">
        <v>1372</v>
      </c>
      <c r="X24" s="16">
        <v>15218</v>
      </c>
      <c r="Y24" s="16" t="s">
        <v>25</v>
      </c>
      <c r="Z24" s="16" t="s">
        <v>25</v>
      </c>
      <c r="AA24" s="16" t="s">
        <v>25</v>
      </c>
      <c r="AB24" s="16">
        <v>1</v>
      </c>
      <c r="AC24" s="16">
        <v>62</v>
      </c>
      <c r="AD24" s="16">
        <v>396</v>
      </c>
      <c r="AE24" s="16" t="s">
        <v>25</v>
      </c>
      <c r="AF24" s="16" t="s">
        <v>25</v>
      </c>
      <c r="AG24" s="16" t="s">
        <v>25</v>
      </c>
      <c r="AH24" s="313">
        <v>4</v>
      </c>
      <c r="AI24" s="314"/>
      <c r="AJ24" s="314"/>
    </row>
    <row r="25" spans="1:36" s="4" customFormat="1" ht="10.5" customHeight="1">
      <c r="A25" s="9"/>
      <c r="B25" s="9">
        <v>5</v>
      </c>
      <c r="C25" s="10" t="s">
        <v>22</v>
      </c>
      <c r="D25" s="16">
        <v>29</v>
      </c>
      <c r="E25" s="16">
        <v>7067</v>
      </c>
      <c r="F25" s="16">
        <v>101984</v>
      </c>
      <c r="G25" s="16">
        <v>10</v>
      </c>
      <c r="H25" s="16">
        <v>2457</v>
      </c>
      <c r="I25" s="16">
        <v>45953</v>
      </c>
      <c r="J25" s="16">
        <v>1</v>
      </c>
      <c r="K25" s="16">
        <v>150</v>
      </c>
      <c r="L25" s="16">
        <v>1725</v>
      </c>
      <c r="M25" s="16">
        <v>3</v>
      </c>
      <c r="N25" s="16">
        <v>1043</v>
      </c>
      <c r="O25" s="16">
        <v>14110</v>
      </c>
      <c r="P25" s="18">
        <v>9</v>
      </c>
      <c r="Q25" s="18">
        <v>2260</v>
      </c>
      <c r="R25" s="18">
        <v>28410</v>
      </c>
      <c r="S25" s="18">
        <v>1</v>
      </c>
      <c r="T25" s="18">
        <v>476</v>
      </c>
      <c r="U25" s="18">
        <v>7611</v>
      </c>
      <c r="V25" s="18">
        <v>4</v>
      </c>
      <c r="W25" s="18">
        <v>535</v>
      </c>
      <c r="X25" s="18">
        <v>3263</v>
      </c>
      <c r="Y25" s="18" t="s">
        <v>25</v>
      </c>
      <c r="Z25" s="18" t="s">
        <v>25</v>
      </c>
      <c r="AA25" s="18" t="s">
        <v>25</v>
      </c>
      <c r="AB25" s="18">
        <v>1</v>
      </c>
      <c r="AC25" s="18">
        <v>146</v>
      </c>
      <c r="AD25" s="18">
        <v>912</v>
      </c>
      <c r="AE25" s="18" t="s">
        <v>25</v>
      </c>
      <c r="AF25" s="18" t="s">
        <v>25</v>
      </c>
      <c r="AG25" s="42" t="s">
        <v>25</v>
      </c>
      <c r="AH25" s="313">
        <v>5</v>
      </c>
      <c r="AI25" s="314"/>
      <c r="AJ25" s="314"/>
    </row>
    <row r="26" spans="1:36" s="4" customFormat="1" ht="10.5" customHeight="1">
      <c r="A26" s="286" t="s">
        <v>2</v>
      </c>
      <c r="B26" s="286"/>
      <c r="C26" s="287"/>
      <c r="D26" s="16"/>
      <c r="E26" s="16"/>
      <c r="F26" s="16"/>
      <c r="G26" s="16"/>
      <c r="H26" s="16"/>
      <c r="I26" s="16"/>
      <c r="J26" s="16"/>
      <c r="K26" s="16"/>
      <c r="L26" s="16"/>
      <c r="M26" s="16"/>
      <c r="N26" s="16"/>
      <c r="O26" s="16"/>
      <c r="P26" s="18"/>
      <c r="Q26" s="18"/>
      <c r="R26" s="18"/>
      <c r="S26" s="18"/>
      <c r="T26" s="18"/>
      <c r="U26" s="18"/>
      <c r="V26" s="18"/>
      <c r="W26" s="18"/>
      <c r="X26" s="18"/>
      <c r="Y26" s="18"/>
      <c r="Z26" s="18"/>
      <c r="AA26" s="18"/>
      <c r="AB26" s="18"/>
      <c r="AC26" s="18"/>
      <c r="AD26" s="18"/>
      <c r="AE26" s="18"/>
      <c r="AF26" s="18"/>
      <c r="AG26" s="42"/>
      <c r="AH26" s="349" t="s">
        <v>2</v>
      </c>
      <c r="AI26" s="350"/>
      <c r="AJ26" s="350"/>
    </row>
    <row r="27" spans="1:36" s="4" customFormat="1" ht="10.5" customHeight="1">
      <c r="A27" s="9"/>
      <c r="B27" s="9">
        <v>1</v>
      </c>
      <c r="C27" s="10" t="s">
        <v>20</v>
      </c>
      <c r="D27" s="16">
        <v>1709</v>
      </c>
      <c r="E27" s="16">
        <v>8673</v>
      </c>
      <c r="F27" s="16">
        <v>65593</v>
      </c>
      <c r="G27" s="16">
        <v>49</v>
      </c>
      <c r="H27" s="16">
        <v>270</v>
      </c>
      <c r="I27" s="16">
        <v>6583</v>
      </c>
      <c r="J27" s="16">
        <v>45</v>
      </c>
      <c r="K27" s="16">
        <v>266</v>
      </c>
      <c r="L27" s="16">
        <v>1814</v>
      </c>
      <c r="M27" s="16">
        <v>113</v>
      </c>
      <c r="N27" s="16">
        <v>646</v>
      </c>
      <c r="O27" s="16">
        <v>5436</v>
      </c>
      <c r="P27" s="18">
        <v>180</v>
      </c>
      <c r="Q27" s="18">
        <v>994</v>
      </c>
      <c r="R27" s="18">
        <v>7745</v>
      </c>
      <c r="S27" s="18">
        <v>19</v>
      </c>
      <c r="T27" s="18">
        <v>105</v>
      </c>
      <c r="U27" s="18">
        <v>2903</v>
      </c>
      <c r="V27" s="18">
        <v>1283</v>
      </c>
      <c r="W27" s="18">
        <v>6282</v>
      </c>
      <c r="X27" s="18">
        <v>40623</v>
      </c>
      <c r="Y27" s="18">
        <v>1</v>
      </c>
      <c r="Z27" s="18">
        <v>3</v>
      </c>
      <c r="AA27" s="18">
        <v>14</v>
      </c>
      <c r="AB27" s="18">
        <v>14</v>
      </c>
      <c r="AC27" s="18">
        <v>86</v>
      </c>
      <c r="AD27" s="18">
        <v>418</v>
      </c>
      <c r="AE27" s="18">
        <v>5</v>
      </c>
      <c r="AF27" s="18">
        <v>21</v>
      </c>
      <c r="AG27" s="42">
        <v>57</v>
      </c>
      <c r="AH27" s="313">
        <v>1</v>
      </c>
      <c r="AI27" s="314"/>
      <c r="AJ27" s="314"/>
    </row>
    <row r="28" spans="1:36" s="4" customFormat="1" ht="10.5" customHeight="1">
      <c r="A28" s="9"/>
      <c r="B28" s="9">
        <v>2</v>
      </c>
      <c r="C28" s="10" t="s">
        <v>21</v>
      </c>
      <c r="D28" s="16">
        <v>107</v>
      </c>
      <c r="E28" s="16">
        <v>2010</v>
      </c>
      <c r="F28" s="16">
        <v>16680</v>
      </c>
      <c r="G28" s="16">
        <v>2</v>
      </c>
      <c r="H28" s="16">
        <v>44</v>
      </c>
      <c r="I28" s="16">
        <v>909</v>
      </c>
      <c r="J28" s="16">
        <v>4</v>
      </c>
      <c r="K28" s="16">
        <v>82</v>
      </c>
      <c r="L28" s="16">
        <v>684</v>
      </c>
      <c r="M28" s="16">
        <v>7</v>
      </c>
      <c r="N28" s="16">
        <v>141</v>
      </c>
      <c r="O28" s="16">
        <v>1191</v>
      </c>
      <c r="P28" s="18">
        <v>10</v>
      </c>
      <c r="Q28" s="18">
        <v>189</v>
      </c>
      <c r="R28" s="18">
        <v>1437</v>
      </c>
      <c r="S28" s="18">
        <v>3</v>
      </c>
      <c r="T28" s="18">
        <v>57</v>
      </c>
      <c r="U28" s="18">
        <v>805</v>
      </c>
      <c r="V28" s="18">
        <v>80</v>
      </c>
      <c r="W28" s="18">
        <v>1478</v>
      </c>
      <c r="X28" s="18">
        <v>11554</v>
      </c>
      <c r="Y28" s="18" t="s">
        <v>25</v>
      </c>
      <c r="Z28" s="18" t="s">
        <v>25</v>
      </c>
      <c r="AA28" s="18" t="s">
        <v>25</v>
      </c>
      <c r="AB28" s="18">
        <v>1</v>
      </c>
      <c r="AC28" s="18">
        <v>19</v>
      </c>
      <c r="AD28" s="18">
        <v>100</v>
      </c>
      <c r="AE28" s="18" t="s">
        <v>25</v>
      </c>
      <c r="AF28" s="18" t="s">
        <v>25</v>
      </c>
      <c r="AG28" s="42" t="s">
        <v>25</v>
      </c>
      <c r="AH28" s="313">
        <v>2</v>
      </c>
      <c r="AI28" s="314"/>
      <c r="AJ28" s="314"/>
    </row>
    <row r="29" spans="1:36" s="4" customFormat="1" ht="10.5" customHeight="1">
      <c r="A29" s="9"/>
      <c r="B29" s="9">
        <v>3</v>
      </c>
      <c r="C29" s="10" t="s">
        <v>38</v>
      </c>
      <c r="D29" s="16">
        <v>24</v>
      </c>
      <c r="E29" s="16">
        <v>864</v>
      </c>
      <c r="F29" s="16">
        <v>8757</v>
      </c>
      <c r="G29" s="16" t="s">
        <v>25</v>
      </c>
      <c r="H29" s="16" t="s">
        <v>25</v>
      </c>
      <c r="I29" s="16" t="s">
        <v>25</v>
      </c>
      <c r="J29" s="16">
        <v>1</v>
      </c>
      <c r="K29" s="16">
        <v>33</v>
      </c>
      <c r="L29" s="16">
        <v>464</v>
      </c>
      <c r="M29" s="16">
        <v>3</v>
      </c>
      <c r="N29" s="16">
        <v>105</v>
      </c>
      <c r="O29" s="16">
        <v>1319</v>
      </c>
      <c r="P29" s="18">
        <v>3</v>
      </c>
      <c r="Q29" s="18">
        <v>125</v>
      </c>
      <c r="R29" s="18">
        <v>1838</v>
      </c>
      <c r="S29" s="18" t="s">
        <v>25</v>
      </c>
      <c r="T29" s="18" t="s">
        <v>25</v>
      </c>
      <c r="U29" s="18" t="s">
        <v>25</v>
      </c>
      <c r="V29" s="18">
        <v>17</v>
      </c>
      <c r="W29" s="18">
        <v>601</v>
      </c>
      <c r="X29" s="18">
        <v>5136</v>
      </c>
      <c r="Y29" s="18" t="s">
        <v>25</v>
      </c>
      <c r="Z29" s="18" t="s">
        <v>25</v>
      </c>
      <c r="AA29" s="18" t="s">
        <v>25</v>
      </c>
      <c r="AB29" s="18" t="s">
        <v>25</v>
      </c>
      <c r="AC29" s="18" t="s">
        <v>25</v>
      </c>
      <c r="AD29" s="18" t="s">
        <v>25</v>
      </c>
      <c r="AE29" s="18" t="s">
        <v>25</v>
      </c>
      <c r="AF29" s="18" t="s">
        <v>25</v>
      </c>
      <c r="AG29" s="42" t="s">
        <v>25</v>
      </c>
      <c r="AH29" s="313">
        <v>3</v>
      </c>
      <c r="AI29" s="314"/>
      <c r="AJ29" s="314"/>
    </row>
    <row r="30" spans="1:36" s="4" customFormat="1" ht="10.5" customHeight="1">
      <c r="A30" s="9"/>
      <c r="B30" s="9">
        <v>4</v>
      </c>
      <c r="C30" s="10" t="s">
        <v>37</v>
      </c>
      <c r="D30" s="16">
        <v>6</v>
      </c>
      <c r="E30" s="16">
        <v>458</v>
      </c>
      <c r="F30" s="16">
        <v>6412</v>
      </c>
      <c r="G30" s="16">
        <v>1</v>
      </c>
      <c r="H30" s="16">
        <v>85</v>
      </c>
      <c r="I30" s="16">
        <v>2125</v>
      </c>
      <c r="J30" s="16" t="s">
        <v>25</v>
      </c>
      <c r="K30" s="16" t="s">
        <v>25</v>
      </c>
      <c r="L30" s="16" t="s">
        <v>25</v>
      </c>
      <c r="M30" s="16" t="s">
        <v>25</v>
      </c>
      <c r="N30" s="16" t="s">
        <v>25</v>
      </c>
      <c r="O30" s="16" t="s">
        <v>25</v>
      </c>
      <c r="P30" s="16">
        <v>2</v>
      </c>
      <c r="Q30" s="16">
        <v>169</v>
      </c>
      <c r="R30" s="16">
        <v>2166</v>
      </c>
      <c r="S30" s="16" t="s">
        <v>25</v>
      </c>
      <c r="T30" s="16" t="s">
        <v>25</v>
      </c>
      <c r="U30" s="16" t="s">
        <v>25</v>
      </c>
      <c r="V30" s="16">
        <v>3</v>
      </c>
      <c r="W30" s="16">
        <v>204</v>
      </c>
      <c r="X30" s="16">
        <v>2121</v>
      </c>
      <c r="Y30" s="16" t="s">
        <v>25</v>
      </c>
      <c r="Z30" s="16" t="s">
        <v>25</v>
      </c>
      <c r="AA30" s="16" t="s">
        <v>25</v>
      </c>
      <c r="AB30" s="16" t="s">
        <v>25</v>
      </c>
      <c r="AC30" s="16" t="s">
        <v>25</v>
      </c>
      <c r="AD30" s="16" t="s">
        <v>25</v>
      </c>
      <c r="AE30" s="16" t="s">
        <v>25</v>
      </c>
      <c r="AF30" s="16" t="s">
        <v>25</v>
      </c>
      <c r="AG30" s="16" t="s">
        <v>25</v>
      </c>
      <c r="AH30" s="313">
        <v>4</v>
      </c>
      <c r="AI30" s="314"/>
      <c r="AJ30" s="314"/>
    </row>
    <row r="31" spans="1:36" s="4" customFormat="1" ht="10.5" customHeight="1">
      <c r="A31" s="9"/>
      <c r="B31" s="9">
        <v>5</v>
      </c>
      <c r="C31" s="10" t="s">
        <v>22</v>
      </c>
      <c r="D31" s="16">
        <v>8</v>
      </c>
      <c r="E31" s="16">
        <v>1771</v>
      </c>
      <c r="F31" s="16">
        <v>18616</v>
      </c>
      <c r="G31" s="16">
        <v>1</v>
      </c>
      <c r="H31" s="16">
        <v>150</v>
      </c>
      <c r="I31" s="16">
        <v>1269</v>
      </c>
      <c r="J31" s="16">
        <v>1</v>
      </c>
      <c r="K31" s="16">
        <v>188</v>
      </c>
      <c r="L31" s="16">
        <v>1454</v>
      </c>
      <c r="M31" s="16">
        <v>2</v>
      </c>
      <c r="N31" s="16">
        <v>694</v>
      </c>
      <c r="O31" s="16">
        <v>5975</v>
      </c>
      <c r="P31" s="18" t="s">
        <v>25</v>
      </c>
      <c r="Q31" s="18" t="s">
        <v>25</v>
      </c>
      <c r="R31" s="18" t="s">
        <v>25</v>
      </c>
      <c r="S31" s="18">
        <v>1</v>
      </c>
      <c r="T31" s="18">
        <v>314</v>
      </c>
      <c r="U31" s="18">
        <v>5024</v>
      </c>
      <c r="V31" s="18">
        <v>3</v>
      </c>
      <c r="W31" s="18">
        <v>425</v>
      </c>
      <c r="X31" s="18">
        <v>4894</v>
      </c>
      <c r="Y31" s="18" t="s">
        <v>25</v>
      </c>
      <c r="Z31" s="18" t="s">
        <v>25</v>
      </c>
      <c r="AA31" s="18" t="s">
        <v>25</v>
      </c>
      <c r="AB31" s="18" t="s">
        <v>25</v>
      </c>
      <c r="AC31" s="18" t="s">
        <v>25</v>
      </c>
      <c r="AD31" s="18" t="s">
        <v>25</v>
      </c>
      <c r="AE31" s="18" t="s">
        <v>25</v>
      </c>
      <c r="AF31" s="18" t="s">
        <v>25</v>
      </c>
      <c r="AG31" s="42" t="s">
        <v>25</v>
      </c>
      <c r="AH31" s="313">
        <v>5</v>
      </c>
      <c r="AI31" s="314"/>
      <c r="AJ31" s="314"/>
    </row>
    <row r="32" spans="1:36" s="4" customFormat="1" ht="10.5" customHeight="1">
      <c r="A32" s="286" t="s">
        <v>3</v>
      </c>
      <c r="B32" s="286"/>
      <c r="C32" s="287"/>
      <c r="D32" s="16"/>
      <c r="E32" s="16"/>
      <c r="F32" s="16"/>
      <c r="G32" s="16"/>
      <c r="H32" s="16"/>
      <c r="I32" s="16"/>
      <c r="J32" s="16"/>
      <c r="K32" s="16"/>
      <c r="L32" s="16"/>
      <c r="M32" s="16"/>
      <c r="N32" s="16"/>
      <c r="O32" s="16"/>
      <c r="P32" s="18"/>
      <c r="Q32" s="18"/>
      <c r="R32" s="18"/>
      <c r="S32" s="18"/>
      <c r="T32" s="18"/>
      <c r="U32" s="18"/>
      <c r="V32" s="18"/>
      <c r="W32" s="18"/>
      <c r="X32" s="18"/>
      <c r="Y32" s="18"/>
      <c r="Z32" s="18"/>
      <c r="AA32" s="18"/>
      <c r="AB32" s="18"/>
      <c r="AC32" s="18"/>
      <c r="AD32" s="18"/>
      <c r="AE32" s="18"/>
      <c r="AF32" s="18"/>
      <c r="AG32" s="42"/>
      <c r="AH32" s="315" t="s">
        <v>3</v>
      </c>
      <c r="AI32" s="286"/>
      <c r="AJ32" s="286"/>
    </row>
    <row r="33" spans="1:36" s="4" customFormat="1" ht="10.5" customHeight="1">
      <c r="A33" s="9"/>
      <c r="B33" s="9">
        <v>1</v>
      </c>
      <c r="C33" s="10" t="s">
        <v>20</v>
      </c>
      <c r="D33" s="16">
        <v>22</v>
      </c>
      <c r="E33" s="16">
        <v>88</v>
      </c>
      <c r="F33" s="16">
        <v>307</v>
      </c>
      <c r="G33" s="16" t="s">
        <v>25</v>
      </c>
      <c r="H33" s="16" t="s">
        <v>25</v>
      </c>
      <c r="I33" s="16" t="s">
        <v>25</v>
      </c>
      <c r="J33" s="16" t="s">
        <v>25</v>
      </c>
      <c r="K33" s="16" t="s">
        <v>25</v>
      </c>
      <c r="L33" s="16" t="s">
        <v>25</v>
      </c>
      <c r="M33" s="16" t="s">
        <v>25</v>
      </c>
      <c r="N33" s="16" t="s">
        <v>25</v>
      </c>
      <c r="O33" s="16" t="s">
        <v>25</v>
      </c>
      <c r="P33" s="18" t="s">
        <v>25</v>
      </c>
      <c r="Q33" s="18" t="s">
        <v>25</v>
      </c>
      <c r="R33" s="18" t="s">
        <v>25</v>
      </c>
      <c r="S33" s="18" t="s">
        <v>25</v>
      </c>
      <c r="T33" s="18" t="s">
        <v>25</v>
      </c>
      <c r="U33" s="18" t="s">
        <v>25</v>
      </c>
      <c r="V33" s="18">
        <v>22</v>
      </c>
      <c r="W33" s="18">
        <v>88</v>
      </c>
      <c r="X33" s="18">
        <v>307</v>
      </c>
      <c r="Y33" s="18" t="s">
        <v>25</v>
      </c>
      <c r="Z33" s="18" t="s">
        <v>25</v>
      </c>
      <c r="AA33" s="18" t="s">
        <v>25</v>
      </c>
      <c r="AB33" s="18" t="s">
        <v>25</v>
      </c>
      <c r="AC33" s="18" t="s">
        <v>25</v>
      </c>
      <c r="AD33" s="18" t="s">
        <v>25</v>
      </c>
      <c r="AE33" s="18" t="s">
        <v>25</v>
      </c>
      <c r="AF33" s="18" t="s">
        <v>25</v>
      </c>
      <c r="AG33" s="42" t="s">
        <v>25</v>
      </c>
      <c r="AH33" s="313">
        <v>1</v>
      </c>
      <c r="AI33" s="314"/>
      <c r="AJ33" s="314"/>
    </row>
    <row r="34" spans="1:36" s="4" customFormat="1" ht="10.5" customHeight="1">
      <c r="A34" s="9"/>
      <c r="B34" s="9">
        <v>2</v>
      </c>
      <c r="C34" s="10" t="s">
        <v>23</v>
      </c>
      <c r="D34" s="16">
        <v>1</v>
      </c>
      <c r="E34" s="16">
        <v>17</v>
      </c>
      <c r="F34" s="16">
        <v>104</v>
      </c>
      <c r="G34" s="16" t="s">
        <v>25</v>
      </c>
      <c r="H34" s="16" t="s">
        <v>25</v>
      </c>
      <c r="I34" s="16" t="s">
        <v>25</v>
      </c>
      <c r="J34" s="16" t="s">
        <v>25</v>
      </c>
      <c r="K34" s="16" t="s">
        <v>25</v>
      </c>
      <c r="L34" s="16" t="s">
        <v>25</v>
      </c>
      <c r="M34" s="16" t="s">
        <v>25</v>
      </c>
      <c r="N34" s="16" t="s">
        <v>25</v>
      </c>
      <c r="O34" s="16" t="s">
        <v>25</v>
      </c>
      <c r="P34" s="18" t="s">
        <v>25</v>
      </c>
      <c r="Q34" s="18" t="s">
        <v>25</v>
      </c>
      <c r="R34" s="18" t="s">
        <v>25</v>
      </c>
      <c r="S34" s="18" t="s">
        <v>25</v>
      </c>
      <c r="T34" s="18" t="s">
        <v>25</v>
      </c>
      <c r="U34" s="18" t="s">
        <v>25</v>
      </c>
      <c r="V34" s="18">
        <v>1</v>
      </c>
      <c r="W34" s="18">
        <v>17</v>
      </c>
      <c r="X34" s="18">
        <v>104</v>
      </c>
      <c r="Y34" s="18" t="s">
        <v>25</v>
      </c>
      <c r="Z34" s="18" t="s">
        <v>25</v>
      </c>
      <c r="AA34" s="18" t="s">
        <v>25</v>
      </c>
      <c r="AB34" s="18" t="s">
        <v>25</v>
      </c>
      <c r="AC34" s="18" t="s">
        <v>25</v>
      </c>
      <c r="AD34" s="18" t="s">
        <v>25</v>
      </c>
      <c r="AE34" s="18" t="s">
        <v>25</v>
      </c>
      <c r="AF34" s="18" t="s">
        <v>25</v>
      </c>
      <c r="AG34" s="42" t="s">
        <v>25</v>
      </c>
      <c r="AH34" s="313">
        <v>2</v>
      </c>
      <c r="AI34" s="314"/>
      <c r="AJ34" s="314"/>
    </row>
    <row r="35" spans="1:36" s="4" customFormat="1" ht="10.5" customHeight="1">
      <c r="A35" s="286" t="s">
        <v>4</v>
      </c>
      <c r="B35" s="286"/>
      <c r="C35" s="28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42"/>
      <c r="AH35" s="315" t="s">
        <v>4</v>
      </c>
      <c r="AI35" s="286"/>
      <c r="AJ35" s="286"/>
    </row>
    <row r="36" spans="1:36" s="4" customFormat="1" ht="10.5" customHeight="1">
      <c r="A36" s="9"/>
      <c r="B36" s="9">
        <v>1</v>
      </c>
      <c r="C36" s="10" t="s">
        <v>20</v>
      </c>
      <c r="D36" s="18">
        <v>61</v>
      </c>
      <c r="E36" s="18">
        <v>324</v>
      </c>
      <c r="F36" s="18">
        <v>541</v>
      </c>
      <c r="G36" s="18" t="s">
        <v>25</v>
      </c>
      <c r="H36" s="18" t="s">
        <v>25</v>
      </c>
      <c r="I36" s="18" t="s">
        <v>25</v>
      </c>
      <c r="J36" s="18">
        <v>1</v>
      </c>
      <c r="K36" s="18">
        <v>3</v>
      </c>
      <c r="L36" s="18">
        <v>11</v>
      </c>
      <c r="M36" s="18">
        <v>3</v>
      </c>
      <c r="N36" s="18">
        <v>18</v>
      </c>
      <c r="O36" s="18">
        <v>8</v>
      </c>
      <c r="P36" s="18">
        <v>1</v>
      </c>
      <c r="Q36" s="18">
        <v>3</v>
      </c>
      <c r="R36" s="18">
        <v>3</v>
      </c>
      <c r="S36" s="18" t="s">
        <v>25</v>
      </c>
      <c r="T36" s="18" t="s">
        <v>25</v>
      </c>
      <c r="U36" s="18" t="s">
        <v>25</v>
      </c>
      <c r="V36" s="18">
        <v>56</v>
      </c>
      <c r="W36" s="18">
        <v>300</v>
      </c>
      <c r="X36" s="18">
        <v>519</v>
      </c>
      <c r="Y36" s="18" t="s">
        <v>25</v>
      </c>
      <c r="Z36" s="18" t="s">
        <v>25</v>
      </c>
      <c r="AA36" s="18" t="s">
        <v>25</v>
      </c>
      <c r="AB36" s="18" t="s">
        <v>25</v>
      </c>
      <c r="AC36" s="18" t="s">
        <v>25</v>
      </c>
      <c r="AD36" s="18" t="s">
        <v>25</v>
      </c>
      <c r="AE36" s="18" t="s">
        <v>25</v>
      </c>
      <c r="AF36" s="18" t="s">
        <v>25</v>
      </c>
      <c r="AG36" s="42" t="s">
        <v>25</v>
      </c>
      <c r="AH36" s="313">
        <v>1</v>
      </c>
      <c r="AI36" s="314"/>
      <c r="AJ36" s="314"/>
    </row>
    <row r="37" spans="1:36" s="4" customFormat="1" ht="10.5" customHeight="1">
      <c r="A37" s="8"/>
      <c r="B37" s="8">
        <v>2</v>
      </c>
      <c r="C37" s="11" t="s">
        <v>23</v>
      </c>
      <c r="D37" s="17">
        <v>5</v>
      </c>
      <c r="E37" s="17">
        <v>90</v>
      </c>
      <c r="F37" s="17">
        <v>86</v>
      </c>
      <c r="G37" s="17" t="s">
        <v>25</v>
      </c>
      <c r="H37" s="17" t="s">
        <v>25</v>
      </c>
      <c r="I37" s="17" t="s">
        <v>25</v>
      </c>
      <c r="J37" s="17" t="s">
        <v>25</v>
      </c>
      <c r="K37" s="17" t="s">
        <v>25</v>
      </c>
      <c r="L37" s="17" t="s">
        <v>25</v>
      </c>
      <c r="M37" s="17" t="s">
        <v>25</v>
      </c>
      <c r="N37" s="17" t="s">
        <v>25</v>
      </c>
      <c r="O37" s="17" t="s">
        <v>25</v>
      </c>
      <c r="P37" s="17" t="s">
        <v>25</v>
      </c>
      <c r="Q37" s="17" t="s">
        <v>25</v>
      </c>
      <c r="R37" s="17" t="s">
        <v>25</v>
      </c>
      <c r="S37" s="17" t="s">
        <v>25</v>
      </c>
      <c r="T37" s="17" t="s">
        <v>25</v>
      </c>
      <c r="U37" s="17" t="s">
        <v>25</v>
      </c>
      <c r="V37" s="17">
        <v>5</v>
      </c>
      <c r="W37" s="17">
        <v>90</v>
      </c>
      <c r="X37" s="17">
        <v>86</v>
      </c>
      <c r="Y37" s="17" t="s">
        <v>25</v>
      </c>
      <c r="Z37" s="17" t="s">
        <v>25</v>
      </c>
      <c r="AA37" s="17" t="s">
        <v>25</v>
      </c>
      <c r="AB37" s="17" t="s">
        <v>25</v>
      </c>
      <c r="AC37" s="17" t="s">
        <v>25</v>
      </c>
      <c r="AD37" s="17" t="s">
        <v>25</v>
      </c>
      <c r="AE37" s="17" t="s">
        <v>25</v>
      </c>
      <c r="AF37" s="17" t="s">
        <v>25</v>
      </c>
      <c r="AG37" s="41" t="s">
        <v>25</v>
      </c>
      <c r="AH37" s="338">
        <v>2</v>
      </c>
      <c r="AI37" s="339"/>
      <c r="AJ37" s="339"/>
    </row>
    <row r="38" spans="1:36" s="4" customFormat="1" ht="10.5" customHeight="1">
      <c r="A38" s="4" t="s">
        <v>24</v>
      </c>
    </row>
  </sheetData>
  <mergeCells count="51">
    <mergeCell ref="AG5:AJ5"/>
    <mergeCell ref="A10:C10"/>
    <mergeCell ref="A11:C11"/>
    <mergeCell ref="AH9:AJ9"/>
    <mergeCell ref="AH10:AJ10"/>
    <mergeCell ref="AH11:AJ11"/>
    <mergeCell ref="Y6:AG6"/>
    <mergeCell ref="P6:R7"/>
    <mergeCell ref="S6:U7"/>
    <mergeCell ref="V6:X7"/>
    <mergeCell ref="Y7:AA7"/>
    <mergeCell ref="AB7:AD7"/>
    <mergeCell ref="AE7:AG7"/>
    <mergeCell ref="AH29:AJ29"/>
    <mergeCell ref="AH35:AJ35"/>
    <mergeCell ref="AH36:AJ36"/>
    <mergeCell ref="AH37:AJ37"/>
    <mergeCell ref="AH31:AJ31"/>
    <mergeCell ref="AH32:AJ32"/>
    <mergeCell ref="AH33:AJ33"/>
    <mergeCell ref="AH34:AJ34"/>
    <mergeCell ref="AH30:AJ30"/>
    <mergeCell ref="AH25:AJ25"/>
    <mergeCell ref="AH24:AJ24"/>
    <mergeCell ref="AH26:AJ26"/>
    <mergeCell ref="AH27:AJ27"/>
    <mergeCell ref="AH28:AJ28"/>
    <mergeCell ref="AH16:AJ16"/>
    <mergeCell ref="AH17:AJ17"/>
    <mergeCell ref="AH6:AJ8"/>
    <mergeCell ref="A6:C8"/>
    <mergeCell ref="A9:C9"/>
    <mergeCell ref="M6:O7"/>
    <mergeCell ref="D6:F7"/>
    <mergeCell ref="G6:I7"/>
    <mergeCell ref="J6:L7"/>
    <mergeCell ref="AH12:AJ12"/>
    <mergeCell ref="AH13:AJ13"/>
    <mergeCell ref="AH15:AJ15"/>
    <mergeCell ref="A35:C35"/>
    <mergeCell ref="A12:C12"/>
    <mergeCell ref="A13:C13"/>
    <mergeCell ref="A20:C20"/>
    <mergeCell ref="A26:C26"/>
    <mergeCell ref="A32:C32"/>
    <mergeCell ref="AH23:AJ23"/>
    <mergeCell ref="AH19:AJ19"/>
    <mergeCell ref="AH20:AJ20"/>
    <mergeCell ref="AH18:AJ18"/>
    <mergeCell ref="AH21:AJ21"/>
    <mergeCell ref="AH22:AJ22"/>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5030-E901-4CD8-AFE4-9F3EB7321435}">
  <dimension ref="A1:AH91"/>
  <sheetViews>
    <sheetView zoomScaleNormal="100" zoomScaleSheetLayoutView="100" workbookViewId="0"/>
  </sheetViews>
  <sheetFormatPr defaultRowHeight="13.5"/>
  <cols>
    <col min="1" max="1" width="1.625" style="158" customWidth="1"/>
    <col min="2" max="2" width="2.75" style="158" customWidth="1"/>
    <col min="3" max="3" width="12.375" style="158" customWidth="1"/>
    <col min="4" max="4" width="6.375" style="158" customWidth="1"/>
    <col min="5" max="5" width="7.375" style="158" customWidth="1"/>
    <col min="6" max="6" width="8.125" style="158" customWidth="1"/>
    <col min="7" max="7" width="3.75" style="158" customWidth="1"/>
    <col min="8" max="8" width="6" style="158" customWidth="1"/>
    <col min="9" max="9" width="7.375" style="158" customWidth="1"/>
    <col min="10" max="10" width="3.75" style="158" customWidth="1"/>
    <col min="11" max="11" width="6" style="158" customWidth="1"/>
    <col min="12" max="12" width="7.375" style="158" customWidth="1"/>
    <col min="13" max="13" width="3.75" style="158" customWidth="1"/>
    <col min="14" max="14" width="6" style="158" customWidth="1"/>
    <col min="15" max="15" width="7.375" style="158" customWidth="1"/>
    <col min="16" max="16" width="3.75" style="158" customWidth="1"/>
    <col min="17" max="17" width="5" style="158" customWidth="1"/>
    <col min="18" max="18" width="6.5" style="158" customWidth="1"/>
    <col min="19" max="19" width="3.375" style="158" customWidth="1"/>
    <col min="20" max="20" width="5" style="158" customWidth="1"/>
    <col min="21" max="21" width="6.5" style="158" customWidth="1"/>
    <col min="22" max="22" width="5.25" style="158" customWidth="1"/>
    <col min="23" max="23" width="6.125" style="158" customWidth="1"/>
    <col min="24" max="24" width="6.875" style="158" customWidth="1"/>
    <col min="25" max="25" width="2.75" style="158" customWidth="1"/>
    <col min="26" max="27" width="3.375" style="158" customWidth="1"/>
    <col min="28" max="28" width="3.25" style="158" customWidth="1"/>
    <col min="29" max="29" width="3.5" style="158" customWidth="1"/>
    <col min="30" max="30" width="5.5" style="158" customWidth="1"/>
    <col min="31" max="31" width="3.125" style="158" customWidth="1"/>
    <col min="32" max="33" width="4.125" style="158" customWidth="1"/>
    <col min="34" max="34" width="8.5" style="158" customWidth="1"/>
    <col min="35" max="16384" width="9" style="158"/>
  </cols>
  <sheetData>
    <row r="1" spans="1:34" ht="13.5" customHeight="1"/>
    <row r="2" spans="1:34" ht="13.5" customHeight="1">
      <c r="A2" s="63" t="s">
        <v>183</v>
      </c>
      <c r="L2" s="160"/>
      <c r="M2" s="160"/>
      <c r="N2" s="160"/>
      <c r="O2" s="160"/>
      <c r="P2" s="159"/>
      <c r="Q2" s="159"/>
      <c r="R2" s="159"/>
      <c r="S2" s="159"/>
      <c r="T2" s="159"/>
    </row>
    <row r="3" spans="1:34" s="161" customFormat="1" ht="10.5" customHeight="1"/>
    <row r="4" spans="1:34" s="161" customFormat="1" ht="10.5" customHeight="1">
      <c r="A4" s="161" t="s">
        <v>123</v>
      </c>
      <c r="AD4" s="162"/>
    </row>
    <row r="5" spans="1:34" s="161" customFormat="1" ht="10.5" customHeight="1">
      <c r="AD5" s="162"/>
    </row>
    <row r="6" spans="1:34" s="161" customFormat="1" ht="10.5" customHeight="1">
      <c r="A6" s="163" t="s">
        <v>17</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H6" s="164" t="s">
        <v>13</v>
      </c>
    </row>
    <row r="7" spans="1:34" s="161" customFormat="1" ht="12" customHeight="1">
      <c r="A7" s="242" t="s">
        <v>74</v>
      </c>
      <c r="B7" s="242"/>
      <c r="C7" s="243"/>
      <c r="D7" s="234" t="s">
        <v>5</v>
      </c>
      <c r="E7" s="234"/>
      <c r="F7" s="234"/>
      <c r="G7" s="234" t="s">
        <v>89</v>
      </c>
      <c r="H7" s="234"/>
      <c r="I7" s="234"/>
      <c r="J7" s="234" t="s">
        <v>19</v>
      </c>
      <c r="K7" s="234"/>
      <c r="L7" s="234"/>
      <c r="M7" s="244" t="s">
        <v>6</v>
      </c>
      <c r="N7" s="242"/>
      <c r="O7" s="243"/>
      <c r="P7" s="242" t="s">
        <v>7</v>
      </c>
      <c r="Q7" s="242"/>
      <c r="R7" s="242"/>
      <c r="S7" s="234" t="s">
        <v>8</v>
      </c>
      <c r="T7" s="234"/>
      <c r="U7" s="234"/>
      <c r="V7" s="234" t="s">
        <v>9</v>
      </c>
      <c r="W7" s="234"/>
      <c r="X7" s="234"/>
      <c r="Y7" s="235" t="s">
        <v>10</v>
      </c>
      <c r="Z7" s="236"/>
      <c r="AA7" s="236"/>
      <c r="AB7" s="236"/>
      <c r="AC7" s="236"/>
      <c r="AD7" s="236"/>
      <c r="AE7" s="236"/>
      <c r="AF7" s="236"/>
      <c r="AG7" s="237"/>
      <c r="AH7" s="166" t="s">
        <v>74</v>
      </c>
    </row>
    <row r="8" spans="1:34" s="161" customFormat="1" ht="12" customHeight="1">
      <c r="A8" s="238" t="s">
        <v>72</v>
      </c>
      <c r="B8" s="238"/>
      <c r="C8" s="239"/>
      <c r="D8" s="234"/>
      <c r="E8" s="234"/>
      <c r="F8" s="234"/>
      <c r="G8" s="234"/>
      <c r="H8" s="234"/>
      <c r="I8" s="234"/>
      <c r="J8" s="234"/>
      <c r="K8" s="234"/>
      <c r="L8" s="234"/>
      <c r="M8" s="245"/>
      <c r="N8" s="230"/>
      <c r="O8" s="231"/>
      <c r="P8" s="230"/>
      <c r="Q8" s="230"/>
      <c r="R8" s="230"/>
      <c r="S8" s="234"/>
      <c r="T8" s="234"/>
      <c r="U8" s="234"/>
      <c r="V8" s="234"/>
      <c r="W8" s="234"/>
      <c r="X8" s="234"/>
      <c r="Y8" s="240" t="s">
        <v>7</v>
      </c>
      <c r="Z8" s="240"/>
      <c r="AA8" s="240"/>
      <c r="AB8" s="240" t="s">
        <v>14</v>
      </c>
      <c r="AC8" s="240"/>
      <c r="AD8" s="240"/>
      <c r="AE8" s="241" t="s">
        <v>15</v>
      </c>
      <c r="AF8" s="241"/>
      <c r="AG8" s="241"/>
      <c r="AH8" s="166" t="s">
        <v>72</v>
      </c>
    </row>
    <row r="9" spans="1:34" s="161" customFormat="1" ht="12" customHeight="1">
      <c r="A9" s="230" t="s">
        <v>11</v>
      </c>
      <c r="B9" s="230"/>
      <c r="C9" s="231"/>
      <c r="D9" s="167" t="s">
        <v>0</v>
      </c>
      <c r="E9" s="167" t="s">
        <v>11</v>
      </c>
      <c r="F9" s="167" t="s">
        <v>12</v>
      </c>
      <c r="G9" s="167" t="s">
        <v>0</v>
      </c>
      <c r="H9" s="167" t="s">
        <v>11</v>
      </c>
      <c r="I9" s="167" t="s">
        <v>12</v>
      </c>
      <c r="J9" s="167" t="s">
        <v>0</v>
      </c>
      <c r="K9" s="167" t="s">
        <v>11</v>
      </c>
      <c r="L9" s="167" t="s">
        <v>12</v>
      </c>
      <c r="M9" s="167" t="s">
        <v>0</v>
      </c>
      <c r="N9" s="167" t="s">
        <v>11</v>
      </c>
      <c r="O9" s="167" t="s">
        <v>12</v>
      </c>
      <c r="P9" s="168" t="s">
        <v>0</v>
      </c>
      <c r="Q9" s="167" t="s">
        <v>11</v>
      </c>
      <c r="R9" s="169" t="s">
        <v>12</v>
      </c>
      <c r="S9" s="167" t="s">
        <v>0</v>
      </c>
      <c r="T9" s="167" t="s">
        <v>11</v>
      </c>
      <c r="U9" s="167" t="s">
        <v>12</v>
      </c>
      <c r="V9" s="167" t="s">
        <v>0</v>
      </c>
      <c r="W9" s="167" t="s">
        <v>11</v>
      </c>
      <c r="X9" s="167" t="s">
        <v>12</v>
      </c>
      <c r="Y9" s="170" t="s">
        <v>0</v>
      </c>
      <c r="Z9" s="170" t="s">
        <v>11</v>
      </c>
      <c r="AA9" s="170" t="s">
        <v>12</v>
      </c>
      <c r="AB9" s="170" t="s">
        <v>0</v>
      </c>
      <c r="AC9" s="170" t="s">
        <v>11</v>
      </c>
      <c r="AD9" s="170" t="s">
        <v>12</v>
      </c>
      <c r="AE9" s="170" t="s">
        <v>0</v>
      </c>
      <c r="AF9" s="170" t="s">
        <v>11</v>
      </c>
      <c r="AG9" s="170" t="s">
        <v>12</v>
      </c>
      <c r="AH9" s="169" t="s">
        <v>11</v>
      </c>
    </row>
    <row r="10" spans="1:34" s="161" customFormat="1" ht="6" customHeight="1">
      <c r="A10" s="175"/>
      <c r="B10" s="175"/>
      <c r="C10" s="176"/>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row>
    <row r="11" spans="1:34" s="161" customFormat="1" ht="10.5" customHeight="1">
      <c r="A11" s="232" t="s">
        <v>245</v>
      </c>
      <c r="B11" s="232"/>
      <c r="C11" s="233"/>
      <c r="D11" s="177">
        <v>2850</v>
      </c>
      <c r="E11" s="177">
        <v>37612.9</v>
      </c>
      <c r="F11" s="177">
        <v>386993.9</v>
      </c>
      <c r="G11" s="177">
        <v>61</v>
      </c>
      <c r="H11" s="177">
        <v>4515</v>
      </c>
      <c r="I11" s="177">
        <v>93237</v>
      </c>
      <c r="J11" s="177">
        <v>132</v>
      </c>
      <c r="K11" s="177">
        <v>2671.7</v>
      </c>
      <c r="L11" s="177">
        <v>26377.499999999996</v>
      </c>
      <c r="M11" s="177">
        <v>184</v>
      </c>
      <c r="N11" s="177">
        <v>4085</v>
      </c>
      <c r="O11" s="177">
        <v>44503.200000000004</v>
      </c>
      <c r="P11" s="177">
        <v>316</v>
      </c>
      <c r="Q11" s="177">
        <v>5491.7999999999993</v>
      </c>
      <c r="R11" s="177">
        <v>59474.5</v>
      </c>
      <c r="S11" s="177">
        <v>35</v>
      </c>
      <c r="T11" s="177">
        <v>1247.4000000000001</v>
      </c>
      <c r="U11" s="177">
        <v>21961.5</v>
      </c>
      <c r="V11" s="177">
        <v>2087</v>
      </c>
      <c r="W11" s="177">
        <v>19001.699999999997</v>
      </c>
      <c r="X11" s="177">
        <v>138113.79999999999</v>
      </c>
      <c r="Y11" s="177">
        <v>5</v>
      </c>
      <c r="Z11" s="177">
        <v>71.900000000000006</v>
      </c>
      <c r="AA11" s="177">
        <v>215</v>
      </c>
      <c r="AB11" s="177">
        <v>24</v>
      </c>
      <c r="AC11" s="177">
        <v>498.70000000000005</v>
      </c>
      <c r="AD11" s="177">
        <v>3037.7</v>
      </c>
      <c r="AE11" s="177">
        <v>6</v>
      </c>
      <c r="AF11" s="177">
        <v>29.7</v>
      </c>
      <c r="AG11" s="177">
        <v>73.7</v>
      </c>
      <c r="AH11" s="178" t="s">
        <v>244</v>
      </c>
    </row>
    <row r="12" spans="1:34" s="161" customFormat="1" ht="10.5" customHeight="1">
      <c r="A12" s="232" t="s">
        <v>243</v>
      </c>
      <c r="B12" s="232"/>
      <c r="C12" s="233"/>
      <c r="D12" s="177">
        <v>2850</v>
      </c>
      <c r="E12" s="177">
        <v>37614</v>
      </c>
      <c r="F12" s="177">
        <v>386999</v>
      </c>
      <c r="G12" s="177">
        <v>61</v>
      </c>
      <c r="H12" s="177">
        <v>4515</v>
      </c>
      <c r="I12" s="177">
        <v>93237</v>
      </c>
      <c r="J12" s="177">
        <v>132</v>
      </c>
      <c r="K12" s="177">
        <v>2672</v>
      </c>
      <c r="L12" s="177">
        <v>26378</v>
      </c>
      <c r="M12" s="177">
        <v>184</v>
      </c>
      <c r="N12" s="177">
        <v>4085</v>
      </c>
      <c r="O12" s="177">
        <v>44503</v>
      </c>
      <c r="P12" s="177">
        <v>316</v>
      </c>
      <c r="Q12" s="177">
        <v>5492</v>
      </c>
      <c r="R12" s="177">
        <v>59475</v>
      </c>
      <c r="S12" s="177">
        <v>35</v>
      </c>
      <c r="T12" s="177">
        <v>1247</v>
      </c>
      <c r="U12" s="177">
        <v>21962</v>
      </c>
      <c r="V12" s="177">
        <v>2087</v>
      </c>
      <c r="W12" s="177">
        <v>19002</v>
      </c>
      <c r="X12" s="177">
        <v>138117</v>
      </c>
      <c r="Y12" s="177">
        <v>5</v>
      </c>
      <c r="Z12" s="177">
        <v>72</v>
      </c>
      <c r="AA12" s="177">
        <v>215</v>
      </c>
      <c r="AB12" s="177">
        <v>24</v>
      </c>
      <c r="AC12" s="177">
        <v>499</v>
      </c>
      <c r="AD12" s="177">
        <v>3038</v>
      </c>
      <c r="AE12" s="177">
        <v>6</v>
      </c>
      <c r="AF12" s="177">
        <v>30</v>
      </c>
      <c r="AG12" s="177">
        <v>74</v>
      </c>
      <c r="AH12" s="178" t="s">
        <v>242</v>
      </c>
    </row>
    <row r="13" spans="1:34" s="161" customFormat="1" ht="10.5" customHeight="1">
      <c r="A13" s="232" t="s">
        <v>241</v>
      </c>
      <c r="B13" s="232"/>
      <c r="C13" s="233"/>
      <c r="D13" s="177">
        <v>2872</v>
      </c>
      <c r="E13" s="177">
        <v>37739</v>
      </c>
      <c r="F13" s="177">
        <v>389151</v>
      </c>
      <c r="G13" s="177">
        <v>61</v>
      </c>
      <c r="H13" s="177">
        <v>4515</v>
      </c>
      <c r="I13" s="177">
        <v>93237</v>
      </c>
      <c r="J13" s="177">
        <v>131</v>
      </c>
      <c r="K13" s="177">
        <v>2627</v>
      </c>
      <c r="L13" s="177">
        <v>26113</v>
      </c>
      <c r="M13" s="177">
        <v>184</v>
      </c>
      <c r="N13" s="177">
        <v>4085</v>
      </c>
      <c r="O13" s="177">
        <v>44514</v>
      </c>
      <c r="P13" s="177">
        <v>316</v>
      </c>
      <c r="Q13" s="177">
        <v>5488</v>
      </c>
      <c r="R13" s="177">
        <v>59627</v>
      </c>
      <c r="S13" s="177">
        <v>35</v>
      </c>
      <c r="T13" s="177">
        <v>1247</v>
      </c>
      <c r="U13" s="177">
        <v>21961</v>
      </c>
      <c r="V13" s="177">
        <v>2110</v>
      </c>
      <c r="W13" s="177">
        <v>19176</v>
      </c>
      <c r="X13" s="177">
        <v>140372</v>
      </c>
      <c r="Y13" s="177">
        <v>5</v>
      </c>
      <c r="Z13" s="177">
        <v>72</v>
      </c>
      <c r="AA13" s="177">
        <v>215</v>
      </c>
      <c r="AB13" s="177">
        <v>24</v>
      </c>
      <c r="AC13" s="177">
        <v>499</v>
      </c>
      <c r="AD13" s="177">
        <v>3038</v>
      </c>
      <c r="AE13" s="177">
        <v>6</v>
      </c>
      <c r="AF13" s="177">
        <v>30</v>
      </c>
      <c r="AG13" s="177">
        <v>74</v>
      </c>
      <c r="AH13" s="178" t="s">
        <v>241</v>
      </c>
    </row>
    <row r="14" spans="1:34" s="179" customFormat="1" ht="10.5" customHeight="1">
      <c r="A14" s="232" t="s">
        <v>240</v>
      </c>
      <c r="B14" s="232"/>
      <c r="C14" s="233"/>
      <c r="D14" s="177">
        <v>2888</v>
      </c>
      <c r="E14" s="177">
        <v>37862</v>
      </c>
      <c r="F14" s="177">
        <v>390844</v>
      </c>
      <c r="G14" s="177">
        <v>61</v>
      </c>
      <c r="H14" s="177">
        <v>4515</v>
      </c>
      <c r="I14" s="177">
        <v>93237</v>
      </c>
      <c r="J14" s="177">
        <v>131</v>
      </c>
      <c r="K14" s="177">
        <v>2627</v>
      </c>
      <c r="L14" s="177">
        <v>26113</v>
      </c>
      <c r="M14" s="177">
        <v>184</v>
      </c>
      <c r="N14" s="177">
        <v>4085</v>
      </c>
      <c r="O14" s="177">
        <v>44514</v>
      </c>
      <c r="P14" s="177">
        <v>316</v>
      </c>
      <c r="Q14" s="177">
        <v>5483</v>
      </c>
      <c r="R14" s="177">
        <v>59595</v>
      </c>
      <c r="S14" s="177">
        <v>35</v>
      </c>
      <c r="T14" s="177">
        <v>1247</v>
      </c>
      <c r="U14" s="177">
        <v>21962</v>
      </c>
      <c r="V14" s="177">
        <v>2126</v>
      </c>
      <c r="W14" s="177">
        <v>19304</v>
      </c>
      <c r="X14" s="177">
        <v>142096</v>
      </c>
      <c r="Y14" s="177">
        <v>5</v>
      </c>
      <c r="Z14" s="177">
        <v>72</v>
      </c>
      <c r="AA14" s="177">
        <v>215</v>
      </c>
      <c r="AB14" s="177">
        <v>24</v>
      </c>
      <c r="AC14" s="177">
        <v>499</v>
      </c>
      <c r="AD14" s="177">
        <v>3038</v>
      </c>
      <c r="AE14" s="177">
        <v>6</v>
      </c>
      <c r="AF14" s="177">
        <v>30</v>
      </c>
      <c r="AG14" s="177">
        <v>74</v>
      </c>
      <c r="AH14" s="178" t="s">
        <v>240</v>
      </c>
    </row>
    <row r="15" spans="1:34" s="182" customFormat="1" ht="10.5" customHeight="1">
      <c r="A15" s="228" t="s">
        <v>239</v>
      </c>
      <c r="B15" s="228"/>
      <c r="C15" s="229"/>
      <c r="D15" s="180">
        <v>2890</v>
      </c>
      <c r="E15" s="180">
        <v>38326</v>
      </c>
      <c r="F15" s="180">
        <v>399941</v>
      </c>
      <c r="G15" s="180">
        <v>61</v>
      </c>
      <c r="H15" s="180">
        <v>4515</v>
      </c>
      <c r="I15" s="180">
        <v>93237</v>
      </c>
      <c r="J15" s="180">
        <v>133</v>
      </c>
      <c r="K15" s="180">
        <v>2782</v>
      </c>
      <c r="L15" s="180">
        <v>27618</v>
      </c>
      <c r="M15" s="180">
        <v>184</v>
      </c>
      <c r="N15" s="180">
        <v>4084</v>
      </c>
      <c r="O15" s="180">
        <v>44520</v>
      </c>
      <c r="P15" s="180">
        <v>318</v>
      </c>
      <c r="Q15" s="180">
        <v>5672</v>
      </c>
      <c r="R15" s="180">
        <v>64951</v>
      </c>
      <c r="S15" s="180">
        <v>35</v>
      </c>
      <c r="T15" s="180">
        <v>1247</v>
      </c>
      <c r="U15" s="180">
        <v>21962</v>
      </c>
      <c r="V15" s="180">
        <v>2123</v>
      </c>
      <c r="W15" s="180">
        <v>19384</v>
      </c>
      <c r="X15" s="180">
        <v>144244</v>
      </c>
      <c r="Y15" s="180">
        <v>5</v>
      </c>
      <c r="Z15" s="180">
        <v>72</v>
      </c>
      <c r="AA15" s="180">
        <v>215</v>
      </c>
      <c r="AB15" s="180">
        <v>25</v>
      </c>
      <c r="AC15" s="180">
        <v>540</v>
      </c>
      <c r="AD15" s="180">
        <v>3120</v>
      </c>
      <c r="AE15" s="180">
        <v>6</v>
      </c>
      <c r="AF15" s="180">
        <v>30</v>
      </c>
      <c r="AG15" s="180">
        <v>74</v>
      </c>
      <c r="AH15" s="203" t="s">
        <v>239</v>
      </c>
    </row>
    <row r="16" spans="1:34" s="182" customFormat="1" ht="6" customHeight="1">
      <c r="A16" s="183"/>
      <c r="B16" s="183"/>
      <c r="C16" s="184"/>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6"/>
    </row>
    <row r="17" spans="1:34" s="187" customFormat="1" ht="10.5" customHeight="1">
      <c r="A17" s="228" t="s">
        <v>107</v>
      </c>
      <c r="B17" s="228"/>
      <c r="C17" s="229"/>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88"/>
      <c r="AH17" s="201" t="s">
        <v>107</v>
      </c>
    </row>
    <row r="18" spans="1:34" s="161" customFormat="1" ht="10.5">
      <c r="B18" s="175">
        <v>1</v>
      </c>
      <c r="C18" s="176" t="s">
        <v>20</v>
      </c>
      <c r="D18" s="189">
        <v>2385</v>
      </c>
      <c r="E18" s="189">
        <v>12764</v>
      </c>
      <c r="F18" s="189">
        <v>87848</v>
      </c>
      <c r="G18" s="189">
        <v>40</v>
      </c>
      <c r="H18" s="189">
        <v>218</v>
      </c>
      <c r="I18" s="189">
        <v>4469</v>
      </c>
      <c r="J18" s="189">
        <v>85</v>
      </c>
      <c r="K18" s="189">
        <v>516</v>
      </c>
      <c r="L18" s="189">
        <v>3897</v>
      </c>
      <c r="M18" s="189">
        <v>134</v>
      </c>
      <c r="N18" s="189">
        <v>806</v>
      </c>
      <c r="O18" s="189">
        <v>6982</v>
      </c>
      <c r="P18" s="177">
        <v>248</v>
      </c>
      <c r="Q18" s="177">
        <v>1417</v>
      </c>
      <c r="R18" s="177">
        <v>11356</v>
      </c>
      <c r="S18" s="177">
        <v>26</v>
      </c>
      <c r="T18" s="177">
        <v>169</v>
      </c>
      <c r="U18" s="177">
        <v>4393</v>
      </c>
      <c r="V18" s="177">
        <v>1828</v>
      </c>
      <c r="W18" s="177">
        <v>9494</v>
      </c>
      <c r="X18" s="177">
        <v>56173</v>
      </c>
      <c r="Y18" s="177">
        <v>4</v>
      </c>
      <c r="Z18" s="177">
        <v>29</v>
      </c>
      <c r="AA18" s="177">
        <v>86</v>
      </c>
      <c r="AB18" s="177">
        <v>14</v>
      </c>
      <c r="AC18" s="177">
        <v>85</v>
      </c>
      <c r="AD18" s="177">
        <v>418</v>
      </c>
      <c r="AE18" s="177">
        <v>6</v>
      </c>
      <c r="AF18" s="177">
        <v>30</v>
      </c>
      <c r="AG18" s="177">
        <v>74</v>
      </c>
      <c r="AH18" s="190">
        <v>1</v>
      </c>
    </row>
    <row r="19" spans="1:34" s="161" customFormat="1" ht="10.5">
      <c r="B19" s="175">
        <v>2</v>
      </c>
      <c r="C19" s="176" t="s">
        <v>21</v>
      </c>
      <c r="D19" s="189">
        <v>294</v>
      </c>
      <c r="E19" s="189">
        <v>5758</v>
      </c>
      <c r="F19" s="189">
        <v>44867</v>
      </c>
      <c r="G19" s="189">
        <v>8</v>
      </c>
      <c r="H19" s="189">
        <v>171</v>
      </c>
      <c r="I19" s="189">
        <v>4885</v>
      </c>
      <c r="J19" s="189">
        <v>20</v>
      </c>
      <c r="K19" s="189">
        <v>422</v>
      </c>
      <c r="L19" s="189">
        <v>3340</v>
      </c>
      <c r="M19" s="189">
        <v>25</v>
      </c>
      <c r="N19" s="189">
        <v>555</v>
      </c>
      <c r="O19" s="189">
        <v>5009</v>
      </c>
      <c r="P19" s="177">
        <v>39</v>
      </c>
      <c r="Q19" s="177">
        <v>750</v>
      </c>
      <c r="R19" s="177">
        <v>7381</v>
      </c>
      <c r="S19" s="177">
        <v>4</v>
      </c>
      <c r="T19" s="177">
        <v>75</v>
      </c>
      <c r="U19" s="177">
        <v>840</v>
      </c>
      <c r="V19" s="177">
        <v>191</v>
      </c>
      <c r="W19" s="177">
        <v>3610</v>
      </c>
      <c r="X19" s="177">
        <v>22220</v>
      </c>
      <c r="Y19" s="191">
        <v>0</v>
      </c>
      <c r="Z19" s="191">
        <v>0</v>
      </c>
      <c r="AA19" s="191">
        <v>0</v>
      </c>
      <c r="AB19" s="177">
        <v>7</v>
      </c>
      <c r="AC19" s="177">
        <v>175</v>
      </c>
      <c r="AD19" s="177">
        <v>1192</v>
      </c>
      <c r="AE19" s="189">
        <v>0</v>
      </c>
      <c r="AF19" s="189">
        <v>0</v>
      </c>
      <c r="AG19" s="189">
        <v>0</v>
      </c>
      <c r="AH19" s="190">
        <v>2</v>
      </c>
    </row>
    <row r="20" spans="1:34" s="161" customFormat="1" ht="10.5">
      <c r="B20" s="175">
        <v>3</v>
      </c>
      <c r="C20" s="176" t="s">
        <v>30</v>
      </c>
      <c r="D20" s="189">
        <v>96</v>
      </c>
      <c r="E20" s="189">
        <v>3707</v>
      </c>
      <c r="F20" s="189">
        <v>37100</v>
      </c>
      <c r="G20" s="189">
        <v>3</v>
      </c>
      <c r="H20" s="189">
        <v>154</v>
      </c>
      <c r="I20" s="189">
        <v>3293</v>
      </c>
      <c r="J20" s="189">
        <v>10</v>
      </c>
      <c r="K20" s="189">
        <v>384</v>
      </c>
      <c r="L20" s="189">
        <v>4189</v>
      </c>
      <c r="M20" s="189">
        <v>13</v>
      </c>
      <c r="N20" s="189">
        <v>498</v>
      </c>
      <c r="O20" s="189">
        <v>4993</v>
      </c>
      <c r="P20" s="177">
        <v>14</v>
      </c>
      <c r="Q20" s="177">
        <v>584</v>
      </c>
      <c r="R20" s="177">
        <v>7200</v>
      </c>
      <c r="S20" s="191">
        <v>0</v>
      </c>
      <c r="T20" s="191">
        <v>0</v>
      </c>
      <c r="U20" s="191">
        <v>0</v>
      </c>
      <c r="V20" s="177">
        <v>53</v>
      </c>
      <c r="W20" s="177">
        <v>1973</v>
      </c>
      <c r="X20" s="177">
        <v>17094</v>
      </c>
      <c r="Y20" s="177">
        <v>1</v>
      </c>
      <c r="Z20" s="177">
        <v>43</v>
      </c>
      <c r="AA20" s="177">
        <v>129</v>
      </c>
      <c r="AB20" s="177">
        <v>2</v>
      </c>
      <c r="AC20" s="177">
        <v>71</v>
      </c>
      <c r="AD20" s="177">
        <v>202</v>
      </c>
      <c r="AE20" s="189">
        <v>0</v>
      </c>
      <c r="AF20" s="189">
        <v>0</v>
      </c>
      <c r="AG20" s="189">
        <v>0</v>
      </c>
      <c r="AH20" s="190">
        <v>3</v>
      </c>
    </row>
    <row r="21" spans="1:34" s="161" customFormat="1" ht="10.5">
      <c r="B21" s="175">
        <v>4</v>
      </c>
      <c r="C21" s="176" t="s">
        <v>31</v>
      </c>
      <c r="D21" s="189">
        <v>72</v>
      </c>
      <c r="E21" s="189">
        <v>4919</v>
      </c>
      <c r="F21" s="189">
        <v>57443</v>
      </c>
      <c r="G21" s="189">
        <v>2</v>
      </c>
      <c r="H21" s="189">
        <v>213</v>
      </c>
      <c r="I21" s="189">
        <v>4932</v>
      </c>
      <c r="J21" s="189">
        <v>15</v>
      </c>
      <c r="K21" s="189">
        <v>1006</v>
      </c>
      <c r="L21" s="189">
        <v>12023</v>
      </c>
      <c r="M21" s="189">
        <v>6</v>
      </c>
      <c r="N21" s="189">
        <v>383</v>
      </c>
      <c r="O21" s="189">
        <v>6322</v>
      </c>
      <c r="P21" s="177">
        <v>7</v>
      </c>
      <c r="Q21" s="177">
        <v>516</v>
      </c>
      <c r="R21" s="177">
        <v>4972</v>
      </c>
      <c r="S21" s="177">
        <v>3</v>
      </c>
      <c r="T21" s="177">
        <v>214</v>
      </c>
      <c r="U21" s="177">
        <v>4094</v>
      </c>
      <c r="V21" s="177">
        <v>38</v>
      </c>
      <c r="W21" s="177">
        <v>2525</v>
      </c>
      <c r="X21" s="177">
        <v>24704</v>
      </c>
      <c r="Y21" s="191">
        <v>0</v>
      </c>
      <c r="Z21" s="191">
        <v>0</v>
      </c>
      <c r="AA21" s="191">
        <v>0</v>
      </c>
      <c r="AB21" s="177">
        <v>1</v>
      </c>
      <c r="AC21" s="177">
        <v>62</v>
      </c>
      <c r="AD21" s="177">
        <v>396</v>
      </c>
      <c r="AE21" s="189">
        <v>0</v>
      </c>
      <c r="AF21" s="189">
        <v>0</v>
      </c>
      <c r="AG21" s="189">
        <v>0</v>
      </c>
      <c r="AH21" s="190">
        <v>4</v>
      </c>
    </row>
    <row r="22" spans="1:34" s="161" customFormat="1" ht="10.5">
      <c r="B22" s="175">
        <v>5</v>
      </c>
      <c r="C22" s="176" t="s">
        <v>22</v>
      </c>
      <c r="D22" s="189">
        <v>43</v>
      </c>
      <c r="E22" s="189">
        <v>11178</v>
      </c>
      <c r="F22" s="189">
        <v>172683</v>
      </c>
      <c r="G22" s="189">
        <v>8</v>
      </c>
      <c r="H22" s="189">
        <v>3759</v>
      </c>
      <c r="I22" s="189">
        <v>75658</v>
      </c>
      <c r="J22" s="189">
        <v>3</v>
      </c>
      <c r="K22" s="189">
        <v>454</v>
      </c>
      <c r="L22" s="189">
        <v>4169</v>
      </c>
      <c r="M22" s="189">
        <v>6</v>
      </c>
      <c r="N22" s="189">
        <v>1842</v>
      </c>
      <c r="O22" s="189">
        <v>21214</v>
      </c>
      <c r="P22" s="177">
        <v>10</v>
      </c>
      <c r="Q22" s="177">
        <v>2405</v>
      </c>
      <c r="R22" s="177">
        <v>34042</v>
      </c>
      <c r="S22" s="177">
        <v>2</v>
      </c>
      <c r="T22" s="177">
        <v>789</v>
      </c>
      <c r="U22" s="177">
        <v>12635</v>
      </c>
      <c r="V22" s="177">
        <v>13</v>
      </c>
      <c r="W22" s="177">
        <v>1782</v>
      </c>
      <c r="X22" s="177">
        <v>24053</v>
      </c>
      <c r="Y22" s="191">
        <v>0</v>
      </c>
      <c r="Z22" s="191">
        <v>0</v>
      </c>
      <c r="AA22" s="191">
        <v>0</v>
      </c>
      <c r="AB22" s="177">
        <v>1</v>
      </c>
      <c r="AC22" s="177">
        <v>147</v>
      </c>
      <c r="AD22" s="177">
        <v>912</v>
      </c>
      <c r="AE22" s="189">
        <v>0</v>
      </c>
      <c r="AF22" s="189">
        <v>0</v>
      </c>
      <c r="AG22" s="189">
        <v>0</v>
      </c>
      <c r="AH22" s="190">
        <v>5</v>
      </c>
    </row>
    <row r="23" spans="1:34" s="161" customFormat="1" ht="10.5" customHeight="1">
      <c r="A23" s="228" t="s">
        <v>1</v>
      </c>
      <c r="B23" s="228"/>
      <c r="C23" s="229"/>
      <c r="D23" s="189"/>
      <c r="E23" s="189"/>
      <c r="F23" s="189"/>
      <c r="G23" s="189"/>
      <c r="H23" s="189"/>
      <c r="I23" s="189"/>
      <c r="J23" s="189"/>
      <c r="K23" s="189"/>
      <c r="L23" s="189"/>
      <c r="M23" s="189"/>
      <c r="N23" s="189"/>
      <c r="O23" s="189"/>
      <c r="P23" s="177"/>
      <c r="Q23" s="177"/>
      <c r="R23" s="177"/>
      <c r="S23" s="177"/>
      <c r="T23" s="177"/>
      <c r="U23" s="177"/>
      <c r="V23" s="177"/>
      <c r="W23" s="177"/>
      <c r="X23" s="177"/>
      <c r="Y23" s="177"/>
      <c r="Z23" s="177"/>
      <c r="AA23" s="177"/>
      <c r="AB23" s="177"/>
      <c r="AC23" s="177"/>
      <c r="AD23" s="177"/>
      <c r="AE23" s="189"/>
      <c r="AF23" s="177"/>
      <c r="AG23" s="188"/>
      <c r="AH23" s="201" t="s">
        <v>1</v>
      </c>
    </row>
    <row r="24" spans="1:34" s="161" customFormat="1" ht="10.5">
      <c r="A24" s="175"/>
      <c r="B24" s="175">
        <v>1</v>
      </c>
      <c r="C24" s="176" t="s">
        <v>20</v>
      </c>
      <c r="D24" s="189">
        <v>211</v>
      </c>
      <c r="E24" s="189">
        <v>1679</v>
      </c>
      <c r="F24" s="189">
        <v>10711</v>
      </c>
      <c r="G24" s="191">
        <v>0</v>
      </c>
      <c r="H24" s="191">
        <v>0</v>
      </c>
      <c r="I24" s="191">
        <v>0</v>
      </c>
      <c r="J24" s="189">
        <v>4</v>
      </c>
      <c r="K24" s="189">
        <v>37</v>
      </c>
      <c r="L24" s="189">
        <v>261</v>
      </c>
      <c r="M24" s="189">
        <v>5</v>
      </c>
      <c r="N24" s="189">
        <v>50</v>
      </c>
      <c r="O24" s="189">
        <v>864</v>
      </c>
      <c r="P24" s="177">
        <v>19</v>
      </c>
      <c r="Q24" s="177">
        <v>161</v>
      </c>
      <c r="R24" s="177">
        <v>2011</v>
      </c>
      <c r="S24" s="177">
        <v>7</v>
      </c>
      <c r="T24" s="177">
        <v>64</v>
      </c>
      <c r="U24" s="177">
        <v>1490</v>
      </c>
      <c r="V24" s="177">
        <v>172</v>
      </c>
      <c r="W24" s="177">
        <v>1333</v>
      </c>
      <c r="X24" s="177">
        <v>5996</v>
      </c>
      <c r="Y24" s="177">
        <v>3</v>
      </c>
      <c r="Z24" s="177">
        <v>25</v>
      </c>
      <c r="AA24" s="177">
        <v>72</v>
      </c>
      <c r="AB24" s="189">
        <v>0</v>
      </c>
      <c r="AC24" s="189">
        <v>0</v>
      </c>
      <c r="AD24" s="189">
        <v>0</v>
      </c>
      <c r="AE24" s="189">
        <v>1</v>
      </c>
      <c r="AF24" s="177">
        <v>9</v>
      </c>
      <c r="AG24" s="177">
        <v>17</v>
      </c>
      <c r="AH24" s="190">
        <v>1</v>
      </c>
    </row>
    <row r="25" spans="1:34" s="161" customFormat="1" ht="10.5">
      <c r="A25" s="175"/>
      <c r="B25" s="175">
        <v>2</v>
      </c>
      <c r="C25" s="176" t="s">
        <v>21</v>
      </c>
      <c r="D25" s="189">
        <v>133</v>
      </c>
      <c r="E25" s="189">
        <v>2632</v>
      </c>
      <c r="F25" s="189">
        <v>20597</v>
      </c>
      <c r="G25" s="189">
        <v>3</v>
      </c>
      <c r="H25" s="189">
        <v>60</v>
      </c>
      <c r="I25" s="189">
        <v>2075</v>
      </c>
      <c r="J25" s="189">
        <v>11</v>
      </c>
      <c r="K25" s="189">
        <v>247</v>
      </c>
      <c r="L25" s="189">
        <v>1891</v>
      </c>
      <c r="M25" s="189">
        <v>17</v>
      </c>
      <c r="N25" s="189">
        <v>399</v>
      </c>
      <c r="O25" s="189">
        <v>3737</v>
      </c>
      <c r="P25" s="177">
        <v>21</v>
      </c>
      <c r="Q25" s="177">
        <v>422</v>
      </c>
      <c r="R25" s="177">
        <v>4285</v>
      </c>
      <c r="S25" s="177">
        <v>1</v>
      </c>
      <c r="T25" s="177">
        <v>17</v>
      </c>
      <c r="U25" s="177">
        <v>34</v>
      </c>
      <c r="V25" s="177">
        <v>74</v>
      </c>
      <c r="W25" s="177">
        <v>1331</v>
      </c>
      <c r="X25" s="177">
        <v>7482</v>
      </c>
      <c r="Y25" s="191">
        <v>0</v>
      </c>
      <c r="Z25" s="191">
        <v>0</v>
      </c>
      <c r="AA25" s="191">
        <v>0</v>
      </c>
      <c r="AB25" s="177">
        <v>6</v>
      </c>
      <c r="AC25" s="177">
        <v>156</v>
      </c>
      <c r="AD25" s="177">
        <v>1093</v>
      </c>
      <c r="AE25" s="189">
        <v>0</v>
      </c>
      <c r="AF25" s="189">
        <v>0</v>
      </c>
      <c r="AG25" s="189">
        <v>0</v>
      </c>
      <c r="AH25" s="190">
        <v>2</v>
      </c>
    </row>
    <row r="26" spans="1:34" s="161" customFormat="1" ht="10.5">
      <c r="A26" s="175"/>
      <c r="B26" s="175">
        <v>3</v>
      </c>
      <c r="C26" s="176" t="s">
        <v>30</v>
      </c>
      <c r="D26" s="189">
        <v>60</v>
      </c>
      <c r="E26" s="189">
        <v>2397</v>
      </c>
      <c r="F26" s="189">
        <v>24775</v>
      </c>
      <c r="G26" s="189">
        <v>2</v>
      </c>
      <c r="H26" s="189">
        <v>124</v>
      </c>
      <c r="I26" s="189">
        <v>2872</v>
      </c>
      <c r="J26" s="189">
        <v>6</v>
      </c>
      <c r="K26" s="189">
        <v>240</v>
      </c>
      <c r="L26" s="189">
        <v>2457</v>
      </c>
      <c r="M26" s="189">
        <v>9</v>
      </c>
      <c r="N26" s="189">
        <v>351</v>
      </c>
      <c r="O26" s="189">
        <v>3484</v>
      </c>
      <c r="P26" s="177">
        <v>11</v>
      </c>
      <c r="Q26" s="177">
        <v>459</v>
      </c>
      <c r="R26" s="177">
        <v>5363</v>
      </c>
      <c r="S26" s="191">
        <v>0</v>
      </c>
      <c r="T26" s="191">
        <v>0</v>
      </c>
      <c r="U26" s="191">
        <v>0</v>
      </c>
      <c r="V26" s="177">
        <v>30</v>
      </c>
      <c r="W26" s="177">
        <v>1150</v>
      </c>
      <c r="X26" s="177">
        <v>10351</v>
      </c>
      <c r="Y26" s="177">
        <v>1</v>
      </c>
      <c r="Z26" s="177">
        <v>43</v>
      </c>
      <c r="AA26" s="177">
        <v>129</v>
      </c>
      <c r="AB26" s="177">
        <v>1</v>
      </c>
      <c r="AC26" s="177">
        <v>30</v>
      </c>
      <c r="AD26" s="177">
        <v>119</v>
      </c>
      <c r="AE26" s="189">
        <v>0</v>
      </c>
      <c r="AF26" s="189">
        <v>0</v>
      </c>
      <c r="AG26" s="189">
        <v>0</v>
      </c>
      <c r="AH26" s="190">
        <v>3</v>
      </c>
    </row>
    <row r="27" spans="1:34" s="161" customFormat="1" ht="10.5">
      <c r="A27" s="175"/>
      <c r="B27" s="175">
        <v>4</v>
      </c>
      <c r="C27" s="176" t="s">
        <v>31</v>
      </c>
      <c r="D27" s="189">
        <v>47</v>
      </c>
      <c r="E27" s="189">
        <v>3180</v>
      </c>
      <c r="F27" s="189">
        <v>42205</v>
      </c>
      <c r="G27" s="189">
        <v>1</v>
      </c>
      <c r="H27" s="189">
        <v>67</v>
      </c>
      <c r="I27" s="189">
        <v>2352</v>
      </c>
      <c r="J27" s="189">
        <v>11</v>
      </c>
      <c r="K27" s="189">
        <v>742</v>
      </c>
      <c r="L27" s="189">
        <v>9254</v>
      </c>
      <c r="M27" s="189">
        <v>6</v>
      </c>
      <c r="N27" s="189">
        <v>383</v>
      </c>
      <c r="O27" s="189">
        <v>6322</v>
      </c>
      <c r="P27" s="177">
        <v>4</v>
      </c>
      <c r="Q27" s="177">
        <v>271</v>
      </c>
      <c r="R27" s="177">
        <v>2209</v>
      </c>
      <c r="S27" s="177">
        <v>3</v>
      </c>
      <c r="T27" s="177">
        <v>214</v>
      </c>
      <c r="U27" s="177">
        <v>4094</v>
      </c>
      <c r="V27" s="177">
        <v>21</v>
      </c>
      <c r="W27" s="177">
        <v>1441</v>
      </c>
      <c r="X27" s="177">
        <v>17578</v>
      </c>
      <c r="Y27" s="191">
        <v>0</v>
      </c>
      <c r="Z27" s="191">
        <v>0</v>
      </c>
      <c r="AA27" s="191">
        <v>0</v>
      </c>
      <c r="AB27" s="177">
        <v>1</v>
      </c>
      <c r="AC27" s="177">
        <v>62</v>
      </c>
      <c r="AD27" s="177">
        <v>396</v>
      </c>
      <c r="AE27" s="189">
        <v>0</v>
      </c>
      <c r="AF27" s="189">
        <v>0</v>
      </c>
      <c r="AG27" s="189">
        <v>0</v>
      </c>
      <c r="AH27" s="190">
        <v>4</v>
      </c>
    </row>
    <row r="28" spans="1:34" s="161" customFormat="1" ht="10.5">
      <c r="A28" s="175"/>
      <c r="B28" s="175">
        <v>5</v>
      </c>
      <c r="C28" s="176" t="s">
        <v>22</v>
      </c>
      <c r="D28" s="189">
        <v>29</v>
      </c>
      <c r="E28" s="189">
        <v>8226</v>
      </c>
      <c r="F28" s="189">
        <v>136144</v>
      </c>
      <c r="G28" s="189">
        <v>6</v>
      </c>
      <c r="H28" s="189">
        <v>3050</v>
      </c>
      <c r="I28" s="189">
        <v>65549</v>
      </c>
      <c r="J28" s="189">
        <v>2</v>
      </c>
      <c r="K28" s="189">
        <v>266</v>
      </c>
      <c r="L28" s="189">
        <v>2715</v>
      </c>
      <c r="M28" s="189">
        <v>4</v>
      </c>
      <c r="N28" s="189">
        <v>1147</v>
      </c>
      <c r="O28" s="189">
        <v>15239</v>
      </c>
      <c r="P28" s="177">
        <v>9</v>
      </c>
      <c r="Q28" s="177">
        <v>2233</v>
      </c>
      <c r="R28" s="177">
        <v>29158</v>
      </c>
      <c r="S28" s="177">
        <v>1</v>
      </c>
      <c r="T28" s="177">
        <v>476</v>
      </c>
      <c r="U28" s="177">
        <v>7612</v>
      </c>
      <c r="V28" s="177">
        <v>6</v>
      </c>
      <c r="W28" s="177">
        <v>908</v>
      </c>
      <c r="X28" s="177">
        <v>14959</v>
      </c>
      <c r="Y28" s="191">
        <v>0</v>
      </c>
      <c r="Z28" s="191">
        <v>0</v>
      </c>
      <c r="AA28" s="191">
        <v>0</v>
      </c>
      <c r="AB28" s="177">
        <v>1</v>
      </c>
      <c r="AC28" s="177">
        <v>146</v>
      </c>
      <c r="AD28" s="177">
        <v>912</v>
      </c>
      <c r="AE28" s="189">
        <v>0</v>
      </c>
      <c r="AF28" s="189">
        <v>0</v>
      </c>
      <c r="AG28" s="189">
        <v>0</v>
      </c>
      <c r="AH28" s="190">
        <v>5</v>
      </c>
    </row>
    <row r="29" spans="1:34" s="161" customFormat="1" ht="10.5" customHeight="1">
      <c r="A29" s="228" t="s">
        <v>2</v>
      </c>
      <c r="B29" s="228"/>
      <c r="C29" s="229"/>
      <c r="D29" s="189"/>
      <c r="E29" s="189"/>
      <c r="F29" s="189"/>
      <c r="G29" s="189"/>
      <c r="H29" s="189"/>
      <c r="I29" s="189"/>
      <c r="J29" s="189"/>
      <c r="K29" s="189"/>
      <c r="L29" s="189"/>
      <c r="M29" s="189"/>
      <c r="N29" s="189"/>
      <c r="O29" s="189"/>
      <c r="P29" s="177"/>
      <c r="Q29" s="177"/>
      <c r="R29" s="177"/>
      <c r="S29" s="177"/>
      <c r="T29" s="177"/>
      <c r="U29" s="177"/>
      <c r="V29" s="177"/>
      <c r="W29" s="177"/>
      <c r="X29" s="177"/>
      <c r="Y29" s="177"/>
      <c r="Z29" s="177"/>
      <c r="AA29" s="177"/>
      <c r="AB29" s="177"/>
      <c r="AC29" s="177"/>
      <c r="AD29" s="177"/>
      <c r="AE29" s="189"/>
      <c r="AF29" s="177"/>
      <c r="AG29" s="188"/>
      <c r="AH29" s="202" t="s">
        <v>2</v>
      </c>
    </row>
    <row r="30" spans="1:34" s="161" customFormat="1" ht="10.5">
      <c r="A30" s="175"/>
      <c r="B30" s="175">
        <v>1</v>
      </c>
      <c r="C30" s="176" t="s">
        <v>20</v>
      </c>
      <c r="D30" s="189">
        <v>2091</v>
      </c>
      <c r="E30" s="189">
        <v>10672</v>
      </c>
      <c r="F30" s="189">
        <v>76277</v>
      </c>
      <c r="G30" s="189">
        <v>40</v>
      </c>
      <c r="H30" s="189">
        <v>218</v>
      </c>
      <c r="I30" s="189">
        <v>4469</v>
      </c>
      <c r="J30" s="189">
        <v>80</v>
      </c>
      <c r="K30" s="189">
        <v>476</v>
      </c>
      <c r="L30" s="189">
        <v>3625</v>
      </c>
      <c r="M30" s="189">
        <v>126</v>
      </c>
      <c r="N30" s="189">
        <v>738</v>
      </c>
      <c r="O30" s="189">
        <v>6110</v>
      </c>
      <c r="P30" s="177">
        <v>228</v>
      </c>
      <c r="Q30" s="177">
        <v>1254</v>
      </c>
      <c r="R30" s="177">
        <v>9340</v>
      </c>
      <c r="S30" s="177">
        <v>19</v>
      </c>
      <c r="T30" s="177">
        <v>105</v>
      </c>
      <c r="U30" s="177">
        <v>2903</v>
      </c>
      <c r="V30" s="177">
        <v>1578</v>
      </c>
      <c r="W30" s="177">
        <v>7771</v>
      </c>
      <c r="X30" s="177">
        <v>49341</v>
      </c>
      <c r="Y30" s="177">
        <v>1</v>
      </c>
      <c r="Z30" s="177">
        <v>4</v>
      </c>
      <c r="AA30" s="177">
        <v>14</v>
      </c>
      <c r="AB30" s="177">
        <v>14</v>
      </c>
      <c r="AC30" s="177">
        <v>85</v>
      </c>
      <c r="AD30" s="177">
        <v>418</v>
      </c>
      <c r="AE30" s="189">
        <v>5</v>
      </c>
      <c r="AF30" s="177">
        <v>21</v>
      </c>
      <c r="AG30" s="177">
        <v>57</v>
      </c>
      <c r="AH30" s="190">
        <v>1</v>
      </c>
    </row>
    <row r="31" spans="1:34" s="161" customFormat="1" ht="10.5">
      <c r="A31" s="175"/>
      <c r="B31" s="175">
        <v>2</v>
      </c>
      <c r="C31" s="176" t="s">
        <v>21</v>
      </c>
      <c r="D31" s="189">
        <v>154</v>
      </c>
      <c r="E31" s="189">
        <v>2999</v>
      </c>
      <c r="F31" s="189">
        <v>24040</v>
      </c>
      <c r="G31" s="189">
        <v>5</v>
      </c>
      <c r="H31" s="189">
        <v>111</v>
      </c>
      <c r="I31" s="189">
        <v>2810</v>
      </c>
      <c r="J31" s="189">
        <v>9</v>
      </c>
      <c r="K31" s="189">
        <v>175</v>
      </c>
      <c r="L31" s="189">
        <v>1448</v>
      </c>
      <c r="M31" s="189">
        <v>8</v>
      </c>
      <c r="N31" s="189">
        <v>156</v>
      </c>
      <c r="O31" s="189">
        <v>1273</v>
      </c>
      <c r="P31" s="177">
        <v>18</v>
      </c>
      <c r="Q31" s="177">
        <v>328</v>
      </c>
      <c r="R31" s="177">
        <v>3097</v>
      </c>
      <c r="S31" s="177">
        <v>3</v>
      </c>
      <c r="T31" s="177">
        <v>57</v>
      </c>
      <c r="U31" s="177">
        <v>805</v>
      </c>
      <c r="V31" s="177">
        <v>110</v>
      </c>
      <c r="W31" s="177">
        <v>2152</v>
      </c>
      <c r="X31" s="177">
        <v>14507</v>
      </c>
      <c r="Y31" s="191">
        <v>0</v>
      </c>
      <c r="Z31" s="191">
        <v>0</v>
      </c>
      <c r="AA31" s="191">
        <v>0</v>
      </c>
      <c r="AB31" s="177">
        <v>1</v>
      </c>
      <c r="AC31" s="177">
        <v>20</v>
      </c>
      <c r="AD31" s="177">
        <v>100</v>
      </c>
      <c r="AE31" s="189">
        <v>0</v>
      </c>
      <c r="AF31" s="189">
        <v>0</v>
      </c>
      <c r="AG31" s="189">
        <v>0</v>
      </c>
      <c r="AH31" s="190">
        <v>2</v>
      </c>
    </row>
    <row r="32" spans="1:34" s="161" customFormat="1" ht="10.5">
      <c r="A32" s="175"/>
      <c r="B32" s="175">
        <v>3</v>
      </c>
      <c r="C32" s="176" t="s">
        <v>30</v>
      </c>
      <c r="D32" s="189">
        <v>36</v>
      </c>
      <c r="E32" s="189">
        <v>1310</v>
      </c>
      <c r="F32" s="189">
        <v>12325</v>
      </c>
      <c r="G32" s="189">
        <v>1</v>
      </c>
      <c r="H32" s="189">
        <v>30</v>
      </c>
      <c r="I32" s="189">
        <v>421</v>
      </c>
      <c r="J32" s="189">
        <v>4</v>
      </c>
      <c r="K32" s="189">
        <v>144</v>
      </c>
      <c r="L32" s="189">
        <v>1733</v>
      </c>
      <c r="M32" s="189">
        <v>4</v>
      </c>
      <c r="N32" s="189">
        <v>147</v>
      </c>
      <c r="O32" s="189">
        <v>1508</v>
      </c>
      <c r="P32" s="177">
        <v>3</v>
      </c>
      <c r="Q32" s="177">
        <v>125</v>
      </c>
      <c r="R32" s="177">
        <v>1838</v>
      </c>
      <c r="S32" s="191">
        <v>0</v>
      </c>
      <c r="T32" s="191">
        <v>0</v>
      </c>
      <c r="U32" s="191">
        <v>0</v>
      </c>
      <c r="V32" s="177">
        <v>23</v>
      </c>
      <c r="W32" s="177">
        <v>823</v>
      </c>
      <c r="X32" s="177">
        <v>6743</v>
      </c>
      <c r="Y32" s="191">
        <v>0</v>
      </c>
      <c r="Z32" s="191">
        <v>0</v>
      </c>
      <c r="AA32" s="191">
        <v>0</v>
      </c>
      <c r="AB32" s="189">
        <v>1</v>
      </c>
      <c r="AC32" s="189">
        <v>41</v>
      </c>
      <c r="AD32" s="189">
        <v>82</v>
      </c>
      <c r="AE32" s="189">
        <v>0</v>
      </c>
      <c r="AF32" s="189">
        <v>0</v>
      </c>
      <c r="AG32" s="189">
        <v>0</v>
      </c>
      <c r="AH32" s="190">
        <v>3</v>
      </c>
    </row>
    <row r="33" spans="1:34" s="161" customFormat="1" ht="10.5">
      <c r="A33" s="175"/>
      <c r="B33" s="175">
        <v>4</v>
      </c>
      <c r="C33" s="176" t="s">
        <v>31</v>
      </c>
      <c r="D33" s="189">
        <v>24</v>
      </c>
      <c r="E33" s="189">
        <v>1676</v>
      </c>
      <c r="F33" s="189">
        <v>15113</v>
      </c>
      <c r="G33" s="189">
        <v>1</v>
      </c>
      <c r="H33" s="189">
        <v>146</v>
      </c>
      <c r="I33" s="189">
        <v>2580</v>
      </c>
      <c r="J33" s="189">
        <v>4</v>
      </c>
      <c r="K33" s="189">
        <v>264</v>
      </c>
      <c r="L33" s="189">
        <v>2769</v>
      </c>
      <c r="M33" s="189">
        <v>0</v>
      </c>
      <c r="N33" s="189">
        <v>0</v>
      </c>
      <c r="O33" s="189">
        <v>0</v>
      </c>
      <c r="P33" s="177">
        <v>3</v>
      </c>
      <c r="Q33" s="177">
        <v>244</v>
      </c>
      <c r="R33" s="177">
        <v>2763</v>
      </c>
      <c r="S33" s="191">
        <v>0</v>
      </c>
      <c r="T33" s="191">
        <v>0</v>
      </c>
      <c r="U33" s="191">
        <v>0</v>
      </c>
      <c r="V33" s="177">
        <v>16</v>
      </c>
      <c r="W33" s="177">
        <v>1022</v>
      </c>
      <c r="X33" s="177">
        <v>7001</v>
      </c>
      <c r="Y33" s="191">
        <v>0</v>
      </c>
      <c r="Z33" s="191">
        <v>0</v>
      </c>
      <c r="AA33" s="191">
        <v>0</v>
      </c>
      <c r="AB33" s="189">
        <v>0</v>
      </c>
      <c r="AC33" s="189">
        <v>0</v>
      </c>
      <c r="AD33" s="189">
        <v>0</v>
      </c>
      <c r="AE33" s="189">
        <v>0</v>
      </c>
      <c r="AF33" s="189">
        <v>0</v>
      </c>
      <c r="AG33" s="189">
        <v>0</v>
      </c>
      <c r="AH33" s="190">
        <v>4</v>
      </c>
    </row>
    <row r="34" spans="1:34" s="161" customFormat="1" ht="10.5">
      <c r="A34" s="175"/>
      <c r="B34" s="175">
        <v>5</v>
      </c>
      <c r="C34" s="176" t="s">
        <v>22</v>
      </c>
      <c r="D34" s="189">
        <v>14</v>
      </c>
      <c r="E34" s="189">
        <v>2952</v>
      </c>
      <c r="F34" s="189">
        <v>36539</v>
      </c>
      <c r="G34" s="189">
        <v>2</v>
      </c>
      <c r="H34" s="189">
        <v>709</v>
      </c>
      <c r="I34" s="189">
        <v>10109</v>
      </c>
      <c r="J34" s="189">
        <v>1</v>
      </c>
      <c r="K34" s="189">
        <v>188</v>
      </c>
      <c r="L34" s="189">
        <v>1454</v>
      </c>
      <c r="M34" s="189">
        <v>2</v>
      </c>
      <c r="N34" s="189">
        <v>695</v>
      </c>
      <c r="O34" s="189">
        <v>5975</v>
      </c>
      <c r="P34" s="191">
        <v>1</v>
      </c>
      <c r="Q34" s="191">
        <v>172</v>
      </c>
      <c r="R34" s="191">
        <v>4884</v>
      </c>
      <c r="S34" s="177">
        <v>1</v>
      </c>
      <c r="T34" s="177">
        <v>314</v>
      </c>
      <c r="U34" s="177">
        <v>5024</v>
      </c>
      <c r="V34" s="177">
        <v>7</v>
      </c>
      <c r="W34" s="177">
        <v>874</v>
      </c>
      <c r="X34" s="177">
        <v>9093</v>
      </c>
      <c r="Y34" s="191">
        <v>0</v>
      </c>
      <c r="Z34" s="191">
        <v>0</v>
      </c>
      <c r="AA34" s="191">
        <v>0</v>
      </c>
      <c r="AB34" s="189">
        <v>0</v>
      </c>
      <c r="AC34" s="189">
        <v>0</v>
      </c>
      <c r="AD34" s="189">
        <v>0</v>
      </c>
      <c r="AE34" s="189">
        <v>0</v>
      </c>
      <c r="AF34" s="189">
        <v>0</v>
      </c>
      <c r="AG34" s="189">
        <v>0</v>
      </c>
      <c r="AH34" s="190">
        <v>5</v>
      </c>
    </row>
    <row r="35" spans="1:34" s="161" customFormat="1" ht="10.5" customHeight="1">
      <c r="A35" s="228" t="s">
        <v>3</v>
      </c>
      <c r="B35" s="228"/>
      <c r="C35" s="229"/>
      <c r="D35" s="189"/>
      <c r="E35" s="189"/>
      <c r="F35" s="189"/>
      <c r="G35" s="189"/>
      <c r="H35" s="189"/>
      <c r="I35" s="189"/>
      <c r="J35" s="189"/>
      <c r="K35" s="189"/>
      <c r="L35" s="189"/>
      <c r="M35" s="189"/>
      <c r="N35" s="189"/>
      <c r="O35" s="189"/>
      <c r="P35" s="177"/>
      <c r="Q35" s="177"/>
      <c r="R35" s="177"/>
      <c r="S35" s="177"/>
      <c r="T35" s="177"/>
      <c r="U35" s="177"/>
      <c r="V35" s="177"/>
      <c r="W35" s="177"/>
      <c r="X35" s="177"/>
      <c r="Y35" s="177"/>
      <c r="Z35" s="177"/>
      <c r="AA35" s="177"/>
      <c r="AB35" s="177"/>
      <c r="AC35" s="177"/>
      <c r="AD35" s="177"/>
      <c r="AE35" s="189"/>
      <c r="AF35" s="177"/>
      <c r="AG35" s="188"/>
      <c r="AH35" s="201" t="s">
        <v>3</v>
      </c>
    </row>
    <row r="36" spans="1:34" s="161" customFormat="1" ht="10.5">
      <c r="A36" s="175"/>
      <c r="B36" s="175">
        <v>1</v>
      </c>
      <c r="C36" s="176" t="s">
        <v>20</v>
      </c>
      <c r="D36" s="189">
        <v>21</v>
      </c>
      <c r="E36" s="189">
        <v>85</v>
      </c>
      <c r="F36" s="189">
        <v>302</v>
      </c>
      <c r="G36" s="191">
        <v>0</v>
      </c>
      <c r="H36" s="191">
        <v>0</v>
      </c>
      <c r="I36" s="191">
        <v>0</v>
      </c>
      <c r="J36" s="191">
        <v>0</v>
      </c>
      <c r="K36" s="191">
        <v>0</v>
      </c>
      <c r="L36" s="191">
        <v>0</v>
      </c>
      <c r="M36" s="191">
        <v>0</v>
      </c>
      <c r="N36" s="191">
        <v>0</v>
      </c>
      <c r="O36" s="191">
        <v>0</v>
      </c>
      <c r="P36" s="191">
        <v>0</v>
      </c>
      <c r="Q36" s="191">
        <v>0</v>
      </c>
      <c r="R36" s="191">
        <v>0</v>
      </c>
      <c r="S36" s="191">
        <v>0</v>
      </c>
      <c r="T36" s="191">
        <v>0</v>
      </c>
      <c r="U36" s="191">
        <v>0</v>
      </c>
      <c r="V36" s="177">
        <v>21</v>
      </c>
      <c r="W36" s="177">
        <v>85</v>
      </c>
      <c r="X36" s="177">
        <v>302</v>
      </c>
      <c r="Y36" s="191">
        <v>0</v>
      </c>
      <c r="Z36" s="191">
        <v>0</v>
      </c>
      <c r="AA36" s="191">
        <v>0</v>
      </c>
      <c r="AB36" s="189">
        <v>0</v>
      </c>
      <c r="AC36" s="189">
        <v>0</v>
      </c>
      <c r="AD36" s="189">
        <v>0</v>
      </c>
      <c r="AE36" s="189">
        <v>0</v>
      </c>
      <c r="AF36" s="189">
        <v>0</v>
      </c>
      <c r="AG36" s="189">
        <v>0</v>
      </c>
      <c r="AH36" s="190">
        <v>1</v>
      </c>
    </row>
    <row r="37" spans="1:34" s="161" customFormat="1" ht="10.5">
      <c r="A37" s="175"/>
      <c r="B37" s="175">
        <v>2</v>
      </c>
      <c r="C37" s="176" t="s">
        <v>23</v>
      </c>
      <c r="D37" s="189">
        <v>1</v>
      </c>
      <c r="E37" s="189">
        <v>17</v>
      </c>
      <c r="F37" s="189">
        <v>104</v>
      </c>
      <c r="G37" s="191">
        <v>0</v>
      </c>
      <c r="H37" s="191">
        <v>0</v>
      </c>
      <c r="I37" s="191">
        <v>0</v>
      </c>
      <c r="J37" s="191">
        <v>0</v>
      </c>
      <c r="K37" s="191">
        <v>0</v>
      </c>
      <c r="L37" s="191">
        <v>0</v>
      </c>
      <c r="M37" s="191">
        <v>0</v>
      </c>
      <c r="N37" s="191">
        <v>0</v>
      </c>
      <c r="O37" s="191">
        <v>0</v>
      </c>
      <c r="P37" s="191">
        <v>0</v>
      </c>
      <c r="Q37" s="191">
        <v>0</v>
      </c>
      <c r="R37" s="191">
        <v>0</v>
      </c>
      <c r="S37" s="191">
        <v>0</v>
      </c>
      <c r="T37" s="191">
        <v>0</v>
      </c>
      <c r="U37" s="191">
        <v>0</v>
      </c>
      <c r="V37" s="177">
        <v>1</v>
      </c>
      <c r="W37" s="177">
        <v>17</v>
      </c>
      <c r="X37" s="177">
        <v>104</v>
      </c>
      <c r="Y37" s="191">
        <v>0</v>
      </c>
      <c r="Z37" s="191">
        <v>0</v>
      </c>
      <c r="AA37" s="191">
        <v>0</v>
      </c>
      <c r="AB37" s="189">
        <v>0</v>
      </c>
      <c r="AC37" s="189">
        <v>0</v>
      </c>
      <c r="AD37" s="189">
        <v>0</v>
      </c>
      <c r="AE37" s="189">
        <v>0</v>
      </c>
      <c r="AF37" s="189">
        <v>0</v>
      </c>
      <c r="AG37" s="189">
        <v>0</v>
      </c>
      <c r="AH37" s="190">
        <v>2</v>
      </c>
    </row>
    <row r="38" spans="1:34" s="161" customFormat="1" ht="10.5" customHeight="1">
      <c r="A38" s="228" t="s">
        <v>4</v>
      </c>
      <c r="B38" s="228"/>
      <c r="C38" s="229"/>
      <c r="D38" s="189"/>
      <c r="E38" s="189"/>
      <c r="F38" s="189"/>
      <c r="G38" s="189"/>
      <c r="H38" s="189"/>
      <c r="I38" s="189"/>
      <c r="J38" s="189"/>
      <c r="K38" s="189"/>
      <c r="L38" s="189"/>
      <c r="M38" s="189"/>
      <c r="N38" s="189"/>
      <c r="O38" s="189"/>
      <c r="P38" s="177"/>
      <c r="Q38" s="177"/>
      <c r="R38" s="177"/>
      <c r="S38" s="177"/>
      <c r="T38" s="177"/>
      <c r="U38" s="177"/>
      <c r="V38" s="177"/>
      <c r="W38" s="177"/>
      <c r="X38" s="177"/>
      <c r="Y38" s="177"/>
      <c r="Z38" s="177"/>
      <c r="AA38" s="177"/>
      <c r="AB38" s="177"/>
      <c r="AC38" s="177"/>
      <c r="AD38" s="177"/>
      <c r="AE38" s="189"/>
      <c r="AF38" s="177"/>
      <c r="AG38" s="188"/>
      <c r="AH38" s="201" t="s">
        <v>4</v>
      </c>
    </row>
    <row r="39" spans="1:34" s="161" customFormat="1" ht="10.5">
      <c r="A39" s="175"/>
      <c r="B39" s="175">
        <v>1</v>
      </c>
      <c r="C39" s="176" t="s">
        <v>20</v>
      </c>
      <c r="D39" s="189">
        <v>62</v>
      </c>
      <c r="E39" s="189">
        <v>329</v>
      </c>
      <c r="F39" s="189">
        <v>558</v>
      </c>
      <c r="G39" s="191">
        <v>0</v>
      </c>
      <c r="H39" s="191">
        <v>0</v>
      </c>
      <c r="I39" s="191">
        <v>0</v>
      </c>
      <c r="J39" s="189">
        <v>1</v>
      </c>
      <c r="K39" s="189">
        <v>3</v>
      </c>
      <c r="L39" s="189">
        <v>11</v>
      </c>
      <c r="M39" s="189">
        <v>3</v>
      </c>
      <c r="N39" s="189">
        <v>18</v>
      </c>
      <c r="O39" s="189">
        <v>8</v>
      </c>
      <c r="P39" s="177">
        <v>1</v>
      </c>
      <c r="Q39" s="177">
        <v>3</v>
      </c>
      <c r="R39" s="177">
        <v>3</v>
      </c>
      <c r="S39" s="191">
        <v>0</v>
      </c>
      <c r="T39" s="191">
        <v>0</v>
      </c>
      <c r="U39" s="191">
        <v>0</v>
      </c>
      <c r="V39" s="177">
        <v>57</v>
      </c>
      <c r="W39" s="177">
        <v>305</v>
      </c>
      <c r="X39" s="177">
        <v>536</v>
      </c>
      <c r="Y39" s="191">
        <v>0</v>
      </c>
      <c r="Z39" s="191">
        <v>0</v>
      </c>
      <c r="AA39" s="191">
        <v>0</v>
      </c>
      <c r="AB39" s="189">
        <v>0</v>
      </c>
      <c r="AC39" s="189">
        <v>0</v>
      </c>
      <c r="AD39" s="189">
        <v>0</v>
      </c>
      <c r="AE39" s="189">
        <v>0</v>
      </c>
      <c r="AF39" s="189">
        <v>0</v>
      </c>
      <c r="AG39" s="189">
        <v>0</v>
      </c>
      <c r="AH39" s="190">
        <v>1</v>
      </c>
    </row>
    <row r="40" spans="1:34" s="161" customFormat="1" ht="10.5">
      <c r="A40" s="175"/>
      <c r="B40" s="175">
        <v>2</v>
      </c>
      <c r="C40" s="176" t="s">
        <v>82</v>
      </c>
      <c r="D40" s="189">
        <v>7</v>
      </c>
      <c r="E40" s="189">
        <v>172</v>
      </c>
      <c r="F40" s="189">
        <v>251</v>
      </c>
      <c r="G40" s="191">
        <v>0</v>
      </c>
      <c r="H40" s="191">
        <v>0</v>
      </c>
      <c r="I40" s="191">
        <v>0</v>
      </c>
      <c r="J40" s="191">
        <v>0</v>
      </c>
      <c r="K40" s="191">
        <v>0</v>
      </c>
      <c r="L40" s="191">
        <v>0</v>
      </c>
      <c r="M40" s="191">
        <v>0</v>
      </c>
      <c r="N40" s="191">
        <v>0</v>
      </c>
      <c r="O40" s="191">
        <v>0</v>
      </c>
      <c r="P40" s="191">
        <v>0</v>
      </c>
      <c r="Q40" s="191">
        <v>0</v>
      </c>
      <c r="R40" s="191">
        <v>0</v>
      </c>
      <c r="S40" s="191">
        <v>0</v>
      </c>
      <c r="T40" s="191">
        <v>0</v>
      </c>
      <c r="U40" s="191">
        <v>0</v>
      </c>
      <c r="V40" s="177">
        <v>7</v>
      </c>
      <c r="W40" s="177">
        <v>172</v>
      </c>
      <c r="X40" s="177">
        <v>251</v>
      </c>
      <c r="Y40" s="191">
        <v>0</v>
      </c>
      <c r="Z40" s="191">
        <v>0</v>
      </c>
      <c r="AA40" s="191">
        <v>0</v>
      </c>
      <c r="AB40" s="189">
        <v>0</v>
      </c>
      <c r="AC40" s="189">
        <v>0</v>
      </c>
      <c r="AD40" s="189">
        <v>0</v>
      </c>
      <c r="AE40" s="189">
        <v>0</v>
      </c>
      <c r="AF40" s="189">
        <v>0</v>
      </c>
      <c r="AG40" s="189">
        <v>0</v>
      </c>
      <c r="AH40" s="190">
        <v>2</v>
      </c>
    </row>
    <row r="41" spans="1:34" s="161" customFormat="1" ht="6" customHeight="1">
      <c r="A41" s="193"/>
      <c r="B41" s="193"/>
      <c r="C41" s="194"/>
      <c r="D41" s="195"/>
      <c r="E41" s="195"/>
      <c r="F41" s="195"/>
      <c r="G41" s="196"/>
      <c r="H41" s="196"/>
      <c r="I41" s="196"/>
      <c r="J41" s="196"/>
      <c r="K41" s="196"/>
      <c r="L41" s="196"/>
      <c r="M41" s="196"/>
      <c r="N41" s="196"/>
      <c r="O41" s="196"/>
      <c r="P41" s="196"/>
      <c r="Q41" s="196"/>
      <c r="R41" s="196"/>
      <c r="S41" s="196"/>
      <c r="T41" s="196"/>
      <c r="U41" s="196"/>
      <c r="V41" s="195"/>
      <c r="W41" s="195"/>
      <c r="X41" s="195"/>
      <c r="Y41" s="196"/>
      <c r="Z41" s="196"/>
      <c r="AA41" s="196"/>
      <c r="AB41" s="196"/>
      <c r="AC41" s="196"/>
      <c r="AD41" s="196"/>
      <c r="AE41" s="196"/>
      <c r="AF41" s="196"/>
      <c r="AG41" s="197"/>
      <c r="AH41" s="198"/>
    </row>
    <row r="42" spans="1:34" s="161" customFormat="1" ht="10.5">
      <c r="A42" s="161" t="s">
        <v>162</v>
      </c>
    </row>
    <row r="43" spans="1:34" ht="10.5" customHeight="1">
      <c r="A43" s="161" t="s">
        <v>203</v>
      </c>
    </row>
    <row r="44" spans="1:34" ht="10.5" customHeight="1"/>
    <row r="45" spans="1:34" ht="10.5" customHeight="1"/>
    <row r="46" spans="1:34" ht="10.5" customHeight="1"/>
    <row r="47" spans="1:34" ht="10.5" customHeight="1"/>
    <row r="48" spans="1:34"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sheetData>
  <mergeCells count="24">
    <mergeCell ref="A15:C15"/>
    <mergeCell ref="A9:C9"/>
    <mergeCell ref="A11:C11"/>
    <mergeCell ref="A12:C12"/>
    <mergeCell ref="A13:C13"/>
    <mergeCell ref="A14:C14"/>
    <mergeCell ref="S7:U8"/>
    <mergeCell ref="V7:X8"/>
    <mergeCell ref="Y7:AG7"/>
    <mergeCell ref="A8:C8"/>
    <mergeCell ref="Y8:AA8"/>
    <mergeCell ref="AB8:AD8"/>
    <mergeCell ref="AE8:AG8"/>
    <mergeCell ref="A7:C7"/>
    <mergeCell ref="D7:F8"/>
    <mergeCell ref="G7:I8"/>
    <mergeCell ref="J7:L8"/>
    <mergeCell ref="M7:O8"/>
    <mergeCell ref="P7:R8"/>
    <mergeCell ref="A17:C17"/>
    <mergeCell ref="A23:C23"/>
    <mergeCell ref="A29:C29"/>
    <mergeCell ref="A35:C35"/>
    <mergeCell ref="A38:C38"/>
  </mergeCells>
  <phoneticPr fontId="11"/>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08E5-6224-44A9-A6E0-95711C2E9026}">
  <dimension ref="A1:AH102"/>
  <sheetViews>
    <sheetView zoomScaleNormal="100" zoomScaleSheetLayoutView="100" workbookViewId="0"/>
  </sheetViews>
  <sheetFormatPr defaultRowHeight="13.5"/>
  <cols>
    <col min="1" max="1" width="1.625" style="158" customWidth="1"/>
    <col min="2" max="2" width="2.625" style="158" customWidth="1"/>
    <col min="3" max="3" width="12.125" style="158" customWidth="1"/>
    <col min="4" max="4" width="6.375" style="158" customWidth="1"/>
    <col min="5" max="5" width="7.375" style="158" customWidth="1"/>
    <col min="6" max="6" width="8.125" style="158" customWidth="1"/>
    <col min="7" max="7" width="3.625" style="158" customWidth="1"/>
    <col min="8" max="8" width="6" style="158" customWidth="1"/>
    <col min="9" max="9" width="7.375" style="158" customWidth="1"/>
    <col min="10" max="10" width="3.625" style="158" customWidth="1"/>
    <col min="11" max="11" width="6" style="158" customWidth="1"/>
    <col min="12" max="12" width="7.375" style="158" customWidth="1"/>
    <col min="13" max="13" width="3.625" style="158" customWidth="1"/>
    <col min="14" max="14" width="6" style="158" customWidth="1"/>
    <col min="15" max="15" width="7.375" style="158" customWidth="1"/>
    <col min="16" max="16" width="3.875" style="158" customWidth="1"/>
    <col min="17" max="17" width="5" style="158" customWidth="1"/>
    <col min="18" max="18" width="6.5" style="158" customWidth="1"/>
    <col min="19" max="19" width="3.125" style="158" customWidth="1"/>
    <col min="20" max="20" width="5" style="158" customWidth="1"/>
    <col min="21" max="21" width="6.5" style="158" customWidth="1"/>
    <col min="22" max="22" width="5.25" style="158" customWidth="1"/>
    <col min="23" max="23" width="6.125" style="158" customWidth="1"/>
    <col min="24" max="24" width="6.875" style="158" customWidth="1"/>
    <col min="25" max="26" width="2.75" style="158" customWidth="1"/>
    <col min="27" max="27" width="3.375" style="158" customWidth="1"/>
    <col min="28" max="28" width="3.25" style="158" customWidth="1"/>
    <col min="29" max="29" width="3.5" style="158" customWidth="1"/>
    <col min="30" max="30" width="5.5" style="158" customWidth="1"/>
    <col min="31" max="31" width="3.125" style="158" customWidth="1"/>
    <col min="32" max="33" width="4.125" style="158" customWidth="1"/>
    <col min="34" max="34" width="8.5" style="158" customWidth="1"/>
    <col min="35" max="16384" width="9" style="158"/>
  </cols>
  <sheetData>
    <row r="1" spans="1:34" ht="13.5" customHeight="1"/>
    <row r="2" spans="1:34" ht="13.5" customHeight="1">
      <c r="A2" s="63" t="s">
        <v>183</v>
      </c>
      <c r="L2" s="160"/>
      <c r="M2" s="160"/>
      <c r="N2" s="160"/>
      <c r="O2" s="160"/>
      <c r="P2" s="159"/>
      <c r="Q2" s="159"/>
      <c r="R2" s="159"/>
      <c r="S2" s="159"/>
      <c r="T2" s="159"/>
    </row>
    <row r="3" spans="1:34" s="161" customFormat="1" ht="10.5" customHeight="1"/>
    <row r="4" spans="1:34" s="161" customFormat="1" ht="10.5" customHeight="1">
      <c r="A4" s="161" t="s">
        <v>123</v>
      </c>
      <c r="AD4" s="162"/>
    </row>
    <row r="5" spans="1:34" s="161" customFormat="1" ht="10.5" customHeight="1">
      <c r="AD5" s="162"/>
    </row>
    <row r="6" spans="1:34" s="161" customFormat="1" ht="10.5" customHeight="1">
      <c r="A6" s="163" t="s">
        <v>17</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H6" s="164" t="s">
        <v>13</v>
      </c>
    </row>
    <row r="7" spans="1:34" s="161" customFormat="1" ht="12" customHeight="1">
      <c r="A7" s="242" t="s">
        <v>74</v>
      </c>
      <c r="B7" s="242"/>
      <c r="C7" s="243"/>
      <c r="D7" s="234" t="s">
        <v>5</v>
      </c>
      <c r="E7" s="234"/>
      <c r="F7" s="234"/>
      <c r="G7" s="234" t="s">
        <v>89</v>
      </c>
      <c r="H7" s="234"/>
      <c r="I7" s="234"/>
      <c r="J7" s="234" t="s">
        <v>19</v>
      </c>
      <c r="K7" s="234"/>
      <c r="L7" s="234"/>
      <c r="M7" s="244" t="s">
        <v>6</v>
      </c>
      <c r="N7" s="242"/>
      <c r="O7" s="243"/>
      <c r="P7" s="242" t="s">
        <v>7</v>
      </c>
      <c r="Q7" s="242"/>
      <c r="R7" s="242"/>
      <c r="S7" s="234" t="s">
        <v>8</v>
      </c>
      <c r="T7" s="234"/>
      <c r="U7" s="234"/>
      <c r="V7" s="234" t="s">
        <v>9</v>
      </c>
      <c r="W7" s="234"/>
      <c r="X7" s="234"/>
      <c r="Y7" s="235" t="s">
        <v>10</v>
      </c>
      <c r="Z7" s="236"/>
      <c r="AA7" s="236"/>
      <c r="AB7" s="236"/>
      <c r="AC7" s="236"/>
      <c r="AD7" s="236"/>
      <c r="AE7" s="236"/>
      <c r="AF7" s="236"/>
      <c r="AG7" s="237"/>
      <c r="AH7" s="165" t="s">
        <v>74</v>
      </c>
    </row>
    <row r="8" spans="1:34" s="161" customFormat="1" ht="12" customHeight="1">
      <c r="A8" s="238" t="s">
        <v>72</v>
      </c>
      <c r="B8" s="238"/>
      <c r="C8" s="239"/>
      <c r="D8" s="234"/>
      <c r="E8" s="234"/>
      <c r="F8" s="234"/>
      <c r="G8" s="234"/>
      <c r="H8" s="234"/>
      <c r="I8" s="234"/>
      <c r="J8" s="234"/>
      <c r="K8" s="234"/>
      <c r="L8" s="234"/>
      <c r="M8" s="245"/>
      <c r="N8" s="230"/>
      <c r="O8" s="231"/>
      <c r="P8" s="230"/>
      <c r="Q8" s="230"/>
      <c r="R8" s="230"/>
      <c r="S8" s="234"/>
      <c r="T8" s="234"/>
      <c r="U8" s="234"/>
      <c r="V8" s="234"/>
      <c r="W8" s="234"/>
      <c r="X8" s="234"/>
      <c r="Y8" s="240" t="s">
        <v>7</v>
      </c>
      <c r="Z8" s="240"/>
      <c r="AA8" s="240"/>
      <c r="AB8" s="240" t="s">
        <v>14</v>
      </c>
      <c r="AC8" s="240"/>
      <c r="AD8" s="240"/>
      <c r="AE8" s="241" t="s">
        <v>15</v>
      </c>
      <c r="AF8" s="241"/>
      <c r="AG8" s="241"/>
      <c r="AH8" s="165" t="s">
        <v>72</v>
      </c>
    </row>
    <row r="9" spans="1:34" s="161" customFormat="1" ht="12" customHeight="1">
      <c r="A9" s="230" t="s">
        <v>11</v>
      </c>
      <c r="B9" s="230"/>
      <c r="C9" s="231"/>
      <c r="D9" s="167" t="s">
        <v>0</v>
      </c>
      <c r="E9" s="167" t="s">
        <v>11</v>
      </c>
      <c r="F9" s="167" t="s">
        <v>12</v>
      </c>
      <c r="G9" s="167" t="s">
        <v>0</v>
      </c>
      <c r="H9" s="167" t="s">
        <v>11</v>
      </c>
      <c r="I9" s="167" t="s">
        <v>12</v>
      </c>
      <c r="J9" s="167" t="s">
        <v>0</v>
      </c>
      <c r="K9" s="167" t="s">
        <v>11</v>
      </c>
      <c r="L9" s="167" t="s">
        <v>12</v>
      </c>
      <c r="M9" s="167" t="s">
        <v>0</v>
      </c>
      <c r="N9" s="167" t="s">
        <v>11</v>
      </c>
      <c r="O9" s="167" t="s">
        <v>12</v>
      </c>
      <c r="P9" s="168" t="s">
        <v>0</v>
      </c>
      <c r="Q9" s="167" t="s">
        <v>11</v>
      </c>
      <c r="R9" s="169" t="s">
        <v>12</v>
      </c>
      <c r="S9" s="167" t="s">
        <v>0</v>
      </c>
      <c r="T9" s="167" t="s">
        <v>11</v>
      </c>
      <c r="U9" s="167" t="s">
        <v>12</v>
      </c>
      <c r="V9" s="167" t="s">
        <v>0</v>
      </c>
      <c r="W9" s="167" t="s">
        <v>11</v>
      </c>
      <c r="X9" s="167" t="s">
        <v>12</v>
      </c>
      <c r="Y9" s="170" t="s">
        <v>0</v>
      </c>
      <c r="Z9" s="170" t="s">
        <v>11</v>
      </c>
      <c r="AA9" s="170" t="s">
        <v>12</v>
      </c>
      <c r="AB9" s="170" t="s">
        <v>0</v>
      </c>
      <c r="AC9" s="170" t="s">
        <v>11</v>
      </c>
      <c r="AD9" s="170" t="s">
        <v>12</v>
      </c>
      <c r="AE9" s="170" t="s">
        <v>0</v>
      </c>
      <c r="AF9" s="170" t="s">
        <v>11</v>
      </c>
      <c r="AG9" s="170" t="s">
        <v>12</v>
      </c>
      <c r="AH9" s="169" t="s">
        <v>11</v>
      </c>
    </row>
    <row r="10" spans="1:34" s="161" customFormat="1" ht="6" customHeight="1">
      <c r="A10" s="171"/>
      <c r="B10" s="171"/>
      <c r="C10" s="172"/>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row>
    <row r="11" spans="1:34" s="161" customFormat="1" ht="10.5" customHeight="1">
      <c r="A11" s="232" t="s">
        <v>233</v>
      </c>
      <c r="B11" s="232"/>
      <c r="C11" s="233"/>
      <c r="D11" s="177">
        <v>2855</v>
      </c>
      <c r="E11" s="177">
        <v>37614</v>
      </c>
      <c r="F11" s="177">
        <v>387091</v>
      </c>
      <c r="G11" s="177">
        <v>64</v>
      </c>
      <c r="H11" s="177">
        <v>4515</v>
      </c>
      <c r="I11" s="177">
        <v>93237</v>
      </c>
      <c r="J11" s="177">
        <v>132</v>
      </c>
      <c r="K11" s="177">
        <v>2672</v>
      </c>
      <c r="L11" s="177">
        <v>26378</v>
      </c>
      <c r="M11" s="177">
        <v>185</v>
      </c>
      <c r="N11" s="177">
        <v>4088</v>
      </c>
      <c r="O11" s="177">
        <v>44513</v>
      </c>
      <c r="P11" s="177">
        <v>317</v>
      </c>
      <c r="Q11" s="177">
        <v>5498</v>
      </c>
      <c r="R11" s="177">
        <v>59535</v>
      </c>
      <c r="S11" s="177">
        <v>35</v>
      </c>
      <c r="T11" s="177">
        <v>1247</v>
      </c>
      <c r="U11" s="177">
        <v>21961</v>
      </c>
      <c r="V11" s="177">
        <v>2087</v>
      </c>
      <c r="W11" s="177">
        <v>18994</v>
      </c>
      <c r="X11" s="177">
        <v>138140</v>
      </c>
      <c r="Y11" s="177">
        <v>5</v>
      </c>
      <c r="Z11" s="177">
        <v>72</v>
      </c>
      <c r="AA11" s="177">
        <v>215</v>
      </c>
      <c r="AB11" s="177">
        <v>24</v>
      </c>
      <c r="AC11" s="177">
        <v>498</v>
      </c>
      <c r="AD11" s="177">
        <v>3038</v>
      </c>
      <c r="AE11" s="177">
        <v>6</v>
      </c>
      <c r="AF11" s="177">
        <v>30</v>
      </c>
      <c r="AG11" s="177">
        <v>74</v>
      </c>
      <c r="AH11" s="178" t="s">
        <v>234</v>
      </c>
    </row>
    <row r="12" spans="1:34" s="161" customFormat="1" ht="10.5" customHeight="1">
      <c r="A12" s="232" t="s">
        <v>235</v>
      </c>
      <c r="B12" s="232"/>
      <c r="C12" s="233"/>
      <c r="D12" s="177">
        <v>2850</v>
      </c>
      <c r="E12" s="177">
        <v>37612.9</v>
      </c>
      <c r="F12" s="177">
        <v>386993.9</v>
      </c>
      <c r="G12" s="177">
        <v>61</v>
      </c>
      <c r="H12" s="177">
        <v>4515</v>
      </c>
      <c r="I12" s="177">
        <v>93237</v>
      </c>
      <c r="J12" s="177">
        <v>132</v>
      </c>
      <c r="K12" s="177">
        <v>2671.7</v>
      </c>
      <c r="L12" s="177">
        <v>26377.499999999996</v>
      </c>
      <c r="M12" s="177">
        <v>184</v>
      </c>
      <c r="N12" s="177">
        <v>4085</v>
      </c>
      <c r="O12" s="177">
        <v>44503.200000000004</v>
      </c>
      <c r="P12" s="177">
        <v>316</v>
      </c>
      <c r="Q12" s="177">
        <v>5491.7999999999993</v>
      </c>
      <c r="R12" s="177">
        <v>59474.5</v>
      </c>
      <c r="S12" s="177">
        <v>35</v>
      </c>
      <c r="T12" s="177">
        <v>1247.4000000000001</v>
      </c>
      <c r="U12" s="177">
        <v>21961.5</v>
      </c>
      <c r="V12" s="177">
        <v>2087</v>
      </c>
      <c r="W12" s="177">
        <v>19001.699999999997</v>
      </c>
      <c r="X12" s="177">
        <v>138113.79999999999</v>
      </c>
      <c r="Y12" s="177">
        <v>5</v>
      </c>
      <c r="Z12" s="177">
        <v>71.900000000000006</v>
      </c>
      <c r="AA12" s="177">
        <v>215</v>
      </c>
      <c r="AB12" s="177">
        <v>24</v>
      </c>
      <c r="AC12" s="177">
        <v>498.70000000000005</v>
      </c>
      <c r="AD12" s="177">
        <v>3037.7</v>
      </c>
      <c r="AE12" s="177">
        <v>6</v>
      </c>
      <c r="AF12" s="177">
        <v>29.7</v>
      </c>
      <c r="AG12" s="177">
        <v>73.7</v>
      </c>
      <c r="AH12" s="178" t="s">
        <v>236</v>
      </c>
    </row>
    <row r="13" spans="1:34" s="161" customFormat="1" ht="10.5" customHeight="1">
      <c r="A13" s="232" t="s">
        <v>229</v>
      </c>
      <c r="B13" s="232"/>
      <c r="C13" s="233"/>
      <c r="D13" s="177">
        <v>2850</v>
      </c>
      <c r="E13" s="177">
        <v>37614</v>
      </c>
      <c r="F13" s="177">
        <v>386999</v>
      </c>
      <c r="G13" s="177">
        <v>61</v>
      </c>
      <c r="H13" s="177">
        <v>4515</v>
      </c>
      <c r="I13" s="177">
        <v>93237</v>
      </c>
      <c r="J13" s="177">
        <v>132</v>
      </c>
      <c r="K13" s="177">
        <v>2672</v>
      </c>
      <c r="L13" s="177">
        <v>26378</v>
      </c>
      <c r="M13" s="177">
        <v>184</v>
      </c>
      <c r="N13" s="177">
        <v>4085</v>
      </c>
      <c r="O13" s="177">
        <v>44503</v>
      </c>
      <c r="P13" s="177">
        <v>316</v>
      </c>
      <c r="Q13" s="177">
        <v>5492</v>
      </c>
      <c r="R13" s="177">
        <v>59475</v>
      </c>
      <c r="S13" s="177">
        <v>35</v>
      </c>
      <c r="T13" s="177">
        <v>1247</v>
      </c>
      <c r="U13" s="177">
        <v>21962</v>
      </c>
      <c r="V13" s="177">
        <v>2087</v>
      </c>
      <c r="W13" s="177">
        <v>19002</v>
      </c>
      <c r="X13" s="177">
        <v>138117</v>
      </c>
      <c r="Y13" s="177">
        <v>5</v>
      </c>
      <c r="Z13" s="177">
        <v>72</v>
      </c>
      <c r="AA13" s="177">
        <v>215</v>
      </c>
      <c r="AB13" s="177">
        <v>24</v>
      </c>
      <c r="AC13" s="177">
        <v>499</v>
      </c>
      <c r="AD13" s="177">
        <v>3038</v>
      </c>
      <c r="AE13" s="177">
        <v>6</v>
      </c>
      <c r="AF13" s="177">
        <v>30</v>
      </c>
      <c r="AG13" s="177">
        <v>74</v>
      </c>
      <c r="AH13" s="178" t="s">
        <v>229</v>
      </c>
    </row>
    <row r="14" spans="1:34" s="179" customFormat="1" ht="10.5" customHeight="1">
      <c r="A14" s="232" t="s">
        <v>237</v>
      </c>
      <c r="B14" s="232"/>
      <c r="C14" s="233"/>
      <c r="D14" s="177">
        <v>2872</v>
      </c>
      <c r="E14" s="177">
        <v>37739</v>
      </c>
      <c r="F14" s="177">
        <v>389151</v>
      </c>
      <c r="G14" s="177">
        <v>61</v>
      </c>
      <c r="H14" s="177">
        <v>4515</v>
      </c>
      <c r="I14" s="177">
        <v>93237</v>
      </c>
      <c r="J14" s="177">
        <v>131</v>
      </c>
      <c r="K14" s="177">
        <v>2627</v>
      </c>
      <c r="L14" s="177">
        <v>26113</v>
      </c>
      <c r="M14" s="177">
        <v>184</v>
      </c>
      <c r="N14" s="177">
        <v>4085</v>
      </c>
      <c r="O14" s="177">
        <v>44514</v>
      </c>
      <c r="P14" s="177">
        <v>316</v>
      </c>
      <c r="Q14" s="177">
        <v>5488</v>
      </c>
      <c r="R14" s="177">
        <v>59627</v>
      </c>
      <c r="S14" s="177">
        <v>35</v>
      </c>
      <c r="T14" s="177">
        <v>1247</v>
      </c>
      <c r="U14" s="177">
        <v>21961</v>
      </c>
      <c r="V14" s="177">
        <v>2110</v>
      </c>
      <c r="W14" s="177">
        <v>19176</v>
      </c>
      <c r="X14" s="177">
        <v>140372</v>
      </c>
      <c r="Y14" s="177">
        <v>5</v>
      </c>
      <c r="Z14" s="177">
        <v>72</v>
      </c>
      <c r="AA14" s="177">
        <v>215</v>
      </c>
      <c r="AB14" s="177">
        <v>24</v>
      </c>
      <c r="AC14" s="177">
        <v>499</v>
      </c>
      <c r="AD14" s="177">
        <v>3038</v>
      </c>
      <c r="AE14" s="177">
        <v>6</v>
      </c>
      <c r="AF14" s="177">
        <v>30</v>
      </c>
      <c r="AG14" s="177">
        <v>74</v>
      </c>
      <c r="AH14" s="178" t="s">
        <v>237</v>
      </c>
    </row>
    <row r="15" spans="1:34" s="182" customFormat="1" ht="10.5" customHeight="1">
      <c r="A15" s="246" t="s">
        <v>238</v>
      </c>
      <c r="B15" s="246"/>
      <c r="C15" s="247"/>
      <c r="D15" s="180">
        <v>2888</v>
      </c>
      <c r="E15" s="180">
        <v>37862</v>
      </c>
      <c r="F15" s="180">
        <v>390844</v>
      </c>
      <c r="G15" s="180">
        <v>61</v>
      </c>
      <c r="H15" s="180">
        <v>4515</v>
      </c>
      <c r="I15" s="180">
        <v>93237</v>
      </c>
      <c r="J15" s="180">
        <v>131</v>
      </c>
      <c r="K15" s="180">
        <v>2627</v>
      </c>
      <c r="L15" s="180">
        <v>26113</v>
      </c>
      <c r="M15" s="180">
        <v>184</v>
      </c>
      <c r="N15" s="180">
        <v>4085</v>
      </c>
      <c r="O15" s="180">
        <v>44514</v>
      </c>
      <c r="P15" s="180">
        <v>316</v>
      </c>
      <c r="Q15" s="180">
        <v>5483</v>
      </c>
      <c r="R15" s="180">
        <v>59595</v>
      </c>
      <c r="S15" s="180">
        <v>35</v>
      </c>
      <c r="T15" s="180">
        <v>1247</v>
      </c>
      <c r="U15" s="180">
        <v>21962</v>
      </c>
      <c r="V15" s="180">
        <v>2126</v>
      </c>
      <c r="W15" s="180">
        <v>19304</v>
      </c>
      <c r="X15" s="180">
        <v>142096</v>
      </c>
      <c r="Y15" s="180">
        <v>5</v>
      </c>
      <c r="Z15" s="180">
        <v>72</v>
      </c>
      <c r="AA15" s="180">
        <v>215</v>
      </c>
      <c r="AB15" s="180">
        <v>24</v>
      </c>
      <c r="AC15" s="180">
        <v>499</v>
      </c>
      <c r="AD15" s="180">
        <v>3038</v>
      </c>
      <c r="AE15" s="180">
        <v>6</v>
      </c>
      <c r="AF15" s="180">
        <v>30</v>
      </c>
      <c r="AG15" s="180">
        <v>74</v>
      </c>
      <c r="AH15" s="181" t="s">
        <v>238</v>
      </c>
    </row>
    <row r="16" spans="1:34" s="182" customFormat="1" ht="6" customHeight="1">
      <c r="A16" s="183"/>
      <c r="B16" s="183"/>
      <c r="C16" s="184"/>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6"/>
    </row>
    <row r="17" spans="1:34" s="187" customFormat="1" ht="10.5" customHeight="1">
      <c r="A17" s="246" t="s">
        <v>107</v>
      </c>
      <c r="B17" s="246"/>
      <c r="C17" s="24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88"/>
      <c r="AH17" s="186" t="s">
        <v>107</v>
      </c>
    </row>
    <row r="18" spans="1:34" s="161" customFormat="1" ht="10.5">
      <c r="B18" s="171">
        <v>1</v>
      </c>
      <c r="C18" s="172" t="s">
        <v>20</v>
      </c>
      <c r="D18" s="189">
        <v>2389</v>
      </c>
      <c r="E18" s="189">
        <v>12787</v>
      </c>
      <c r="F18" s="189">
        <v>88088</v>
      </c>
      <c r="G18" s="189">
        <v>40</v>
      </c>
      <c r="H18" s="189">
        <v>218</v>
      </c>
      <c r="I18" s="189">
        <v>4469</v>
      </c>
      <c r="J18" s="189">
        <v>85</v>
      </c>
      <c r="K18" s="189">
        <v>516</v>
      </c>
      <c r="L18" s="189">
        <v>3896</v>
      </c>
      <c r="M18" s="189">
        <v>134</v>
      </c>
      <c r="N18" s="189">
        <v>807</v>
      </c>
      <c r="O18" s="189">
        <v>6976</v>
      </c>
      <c r="P18" s="177">
        <v>248</v>
      </c>
      <c r="Q18" s="177">
        <v>1417</v>
      </c>
      <c r="R18" s="177">
        <v>11356</v>
      </c>
      <c r="S18" s="177">
        <v>26</v>
      </c>
      <c r="T18" s="177">
        <v>169</v>
      </c>
      <c r="U18" s="177">
        <v>4393</v>
      </c>
      <c r="V18" s="177">
        <v>1832</v>
      </c>
      <c r="W18" s="177">
        <v>9516</v>
      </c>
      <c r="X18" s="177">
        <v>56420</v>
      </c>
      <c r="Y18" s="177">
        <v>4</v>
      </c>
      <c r="Z18" s="177">
        <v>29</v>
      </c>
      <c r="AA18" s="177">
        <v>86</v>
      </c>
      <c r="AB18" s="177">
        <v>14</v>
      </c>
      <c r="AC18" s="177">
        <v>85</v>
      </c>
      <c r="AD18" s="177">
        <v>418</v>
      </c>
      <c r="AE18" s="177">
        <v>6</v>
      </c>
      <c r="AF18" s="177">
        <v>30</v>
      </c>
      <c r="AG18" s="177">
        <v>74</v>
      </c>
      <c r="AH18" s="190">
        <v>1</v>
      </c>
    </row>
    <row r="19" spans="1:34" s="161" customFormat="1" ht="10.5">
      <c r="B19" s="171">
        <v>2</v>
      </c>
      <c r="C19" s="172" t="s">
        <v>21</v>
      </c>
      <c r="D19" s="189">
        <v>293</v>
      </c>
      <c r="E19" s="189">
        <v>5742</v>
      </c>
      <c r="F19" s="189">
        <v>44396</v>
      </c>
      <c r="G19" s="189">
        <v>8</v>
      </c>
      <c r="H19" s="189">
        <v>171</v>
      </c>
      <c r="I19" s="189">
        <v>4885</v>
      </c>
      <c r="J19" s="189">
        <v>20</v>
      </c>
      <c r="K19" s="189">
        <v>422</v>
      </c>
      <c r="L19" s="189">
        <v>3340</v>
      </c>
      <c r="M19" s="189">
        <v>25</v>
      </c>
      <c r="N19" s="189">
        <v>555</v>
      </c>
      <c r="O19" s="189">
        <v>5009</v>
      </c>
      <c r="P19" s="177">
        <v>38</v>
      </c>
      <c r="Q19" s="177">
        <v>734</v>
      </c>
      <c r="R19" s="177">
        <v>6909</v>
      </c>
      <c r="S19" s="177">
        <v>4</v>
      </c>
      <c r="T19" s="177">
        <v>75</v>
      </c>
      <c r="U19" s="177">
        <v>840</v>
      </c>
      <c r="V19" s="177">
        <v>191</v>
      </c>
      <c r="W19" s="177">
        <v>3610</v>
      </c>
      <c r="X19" s="177">
        <v>22220</v>
      </c>
      <c r="Y19" s="191">
        <v>0</v>
      </c>
      <c r="Z19" s="191">
        <v>0</v>
      </c>
      <c r="AA19" s="191">
        <v>0</v>
      </c>
      <c r="AB19" s="177">
        <v>7</v>
      </c>
      <c r="AC19" s="177">
        <v>175</v>
      </c>
      <c r="AD19" s="177">
        <v>1193</v>
      </c>
      <c r="AE19" s="189">
        <v>0</v>
      </c>
      <c r="AF19" s="189">
        <v>0</v>
      </c>
      <c r="AG19" s="189">
        <v>0</v>
      </c>
      <c r="AH19" s="190">
        <v>2</v>
      </c>
    </row>
    <row r="20" spans="1:34" s="161" customFormat="1" ht="10.5">
      <c r="B20" s="171">
        <v>3</v>
      </c>
      <c r="C20" s="172" t="s">
        <v>30</v>
      </c>
      <c r="D20" s="189">
        <v>95</v>
      </c>
      <c r="E20" s="189">
        <v>3666</v>
      </c>
      <c r="F20" s="189">
        <v>37017</v>
      </c>
      <c r="G20" s="189">
        <v>3</v>
      </c>
      <c r="H20" s="189">
        <v>154</v>
      </c>
      <c r="I20" s="189">
        <v>3293</v>
      </c>
      <c r="J20" s="189">
        <v>10</v>
      </c>
      <c r="K20" s="189">
        <v>384</v>
      </c>
      <c r="L20" s="189">
        <v>4189</v>
      </c>
      <c r="M20" s="189">
        <v>13</v>
      </c>
      <c r="N20" s="189">
        <v>498</v>
      </c>
      <c r="O20" s="189">
        <v>4993</v>
      </c>
      <c r="P20" s="177">
        <v>14</v>
      </c>
      <c r="Q20" s="177">
        <v>584</v>
      </c>
      <c r="R20" s="177">
        <v>7200</v>
      </c>
      <c r="S20" s="191">
        <v>0</v>
      </c>
      <c r="T20" s="191">
        <v>0</v>
      </c>
      <c r="U20" s="191">
        <v>0</v>
      </c>
      <c r="V20" s="177">
        <v>53</v>
      </c>
      <c r="W20" s="177">
        <v>1973</v>
      </c>
      <c r="X20" s="177">
        <v>17094</v>
      </c>
      <c r="Y20" s="177">
        <v>1</v>
      </c>
      <c r="Z20" s="177">
        <v>43</v>
      </c>
      <c r="AA20" s="177">
        <v>129</v>
      </c>
      <c r="AB20" s="177">
        <v>1</v>
      </c>
      <c r="AC20" s="177">
        <v>30</v>
      </c>
      <c r="AD20" s="177">
        <v>119</v>
      </c>
      <c r="AE20" s="189">
        <v>0</v>
      </c>
      <c r="AF20" s="189">
        <v>0</v>
      </c>
      <c r="AG20" s="189">
        <v>0</v>
      </c>
      <c r="AH20" s="190">
        <v>3</v>
      </c>
    </row>
    <row r="21" spans="1:34" s="161" customFormat="1" ht="10.5">
      <c r="B21" s="171">
        <v>4</v>
      </c>
      <c r="C21" s="172" t="s">
        <v>31</v>
      </c>
      <c r="D21" s="189">
        <v>70</v>
      </c>
      <c r="E21" s="189">
        <v>4763</v>
      </c>
      <c r="F21" s="189">
        <v>55938</v>
      </c>
      <c r="G21" s="189">
        <v>2</v>
      </c>
      <c r="H21" s="189">
        <v>213</v>
      </c>
      <c r="I21" s="189">
        <v>4932</v>
      </c>
      <c r="J21" s="189">
        <v>13</v>
      </c>
      <c r="K21" s="189">
        <v>851</v>
      </c>
      <c r="L21" s="189">
        <v>10518</v>
      </c>
      <c r="M21" s="189">
        <v>6</v>
      </c>
      <c r="N21" s="189">
        <v>383</v>
      </c>
      <c r="O21" s="189">
        <v>6322</v>
      </c>
      <c r="P21" s="177">
        <v>7</v>
      </c>
      <c r="Q21" s="177">
        <v>515</v>
      </c>
      <c r="R21" s="177">
        <v>4972</v>
      </c>
      <c r="S21" s="177">
        <v>3</v>
      </c>
      <c r="T21" s="177">
        <v>214</v>
      </c>
      <c r="U21" s="177">
        <v>4094</v>
      </c>
      <c r="V21" s="177">
        <v>38</v>
      </c>
      <c r="W21" s="177">
        <v>2525</v>
      </c>
      <c r="X21" s="177">
        <v>24704</v>
      </c>
      <c r="Y21" s="191">
        <v>0</v>
      </c>
      <c r="Z21" s="191">
        <v>0</v>
      </c>
      <c r="AA21" s="191">
        <v>0</v>
      </c>
      <c r="AB21" s="177">
        <v>1</v>
      </c>
      <c r="AC21" s="177">
        <v>62</v>
      </c>
      <c r="AD21" s="177">
        <v>396</v>
      </c>
      <c r="AE21" s="189">
        <v>0</v>
      </c>
      <c r="AF21" s="189">
        <v>0</v>
      </c>
      <c r="AG21" s="189">
        <v>0</v>
      </c>
      <c r="AH21" s="190">
        <v>4</v>
      </c>
    </row>
    <row r="22" spans="1:34" s="161" customFormat="1" ht="10.5">
      <c r="B22" s="171">
        <v>5</v>
      </c>
      <c r="C22" s="172" t="s">
        <v>22</v>
      </c>
      <c r="D22" s="189">
        <v>41</v>
      </c>
      <c r="E22" s="189">
        <v>10904</v>
      </c>
      <c r="F22" s="189">
        <v>165405</v>
      </c>
      <c r="G22" s="189">
        <v>8</v>
      </c>
      <c r="H22" s="189">
        <v>3759</v>
      </c>
      <c r="I22" s="189">
        <v>75658</v>
      </c>
      <c r="J22" s="189">
        <v>3</v>
      </c>
      <c r="K22" s="189">
        <v>454</v>
      </c>
      <c r="L22" s="189">
        <v>4170</v>
      </c>
      <c r="M22" s="189">
        <v>6</v>
      </c>
      <c r="N22" s="189">
        <v>1842</v>
      </c>
      <c r="O22" s="189">
        <v>21214</v>
      </c>
      <c r="P22" s="177">
        <v>9</v>
      </c>
      <c r="Q22" s="177">
        <v>2233</v>
      </c>
      <c r="R22" s="177">
        <v>29158</v>
      </c>
      <c r="S22" s="177">
        <v>2</v>
      </c>
      <c r="T22" s="177">
        <v>789</v>
      </c>
      <c r="U22" s="177">
        <v>12635</v>
      </c>
      <c r="V22" s="177">
        <v>12</v>
      </c>
      <c r="W22" s="177">
        <v>1680</v>
      </c>
      <c r="X22" s="177">
        <v>21658</v>
      </c>
      <c r="Y22" s="191">
        <v>0</v>
      </c>
      <c r="Z22" s="191">
        <v>0</v>
      </c>
      <c r="AA22" s="191">
        <v>0</v>
      </c>
      <c r="AB22" s="177">
        <v>1</v>
      </c>
      <c r="AC22" s="177">
        <v>147</v>
      </c>
      <c r="AD22" s="177">
        <v>912</v>
      </c>
      <c r="AE22" s="189">
        <v>0</v>
      </c>
      <c r="AF22" s="189">
        <v>0</v>
      </c>
      <c r="AG22" s="189">
        <v>0</v>
      </c>
      <c r="AH22" s="190">
        <v>5</v>
      </c>
    </row>
    <row r="23" spans="1:34" s="161" customFormat="1" ht="10.5" customHeight="1">
      <c r="A23" s="246" t="s">
        <v>1</v>
      </c>
      <c r="B23" s="246"/>
      <c r="C23" s="247"/>
      <c r="D23" s="189"/>
      <c r="E23" s="189"/>
      <c r="F23" s="189"/>
      <c r="G23" s="189"/>
      <c r="H23" s="189"/>
      <c r="I23" s="189"/>
      <c r="J23" s="189"/>
      <c r="K23" s="189"/>
      <c r="L23" s="189"/>
      <c r="M23" s="189"/>
      <c r="N23" s="189"/>
      <c r="O23" s="189"/>
      <c r="P23" s="177"/>
      <c r="Q23" s="177"/>
      <c r="R23" s="177"/>
      <c r="S23" s="177"/>
      <c r="T23" s="177"/>
      <c r="U23" s="177"/>
      <c r="V23" s="177"/>
      <c r="W23" s="177"/>
      <c r="X23" s="177"/>
      <c r="Y23" s="177"/>
      <c r="Z23" s="177"/>
      <c r="AA23" s="177"/>
      <c r="AB23" s="177"/>
      <c r="AC23" s="177"/>
      <c r="AD23" s="177"/>
      <c r="AE23" s="189"/>
      <c r="AF23" s="177"/>
      <c r="AG23" s="188"/>
      <c r="AH23" s="186" t="s">
        <v>1</v>
      </c>
    </row>
    <row r="24" spans="1:34" s="161" customFormat="1" ht="10.5">
      <c r="A24" s="171"/>
      <c r="B24" s="171">
        <v>1</v>
      </c>
      <c r="C24" s="172" t="s">
        <v>20</v>
      </c>
      <c r="D24" s="189">
        <v>212</v>
      </c>
      <c r="E24" s="189">
        <v>1686</v>
      </c>
      <c r="F24" s="189">
        <v>10899</v>
      </c>
      <c r="G24" s="191">
        <v>0</v>
      </c>
      <c r="H24" s="191">
        <v>0</v>
      </c>
      <c r="I24" s="191">
        <v>0</v>
      </c>
      <c r="J24" s="189">
        <v>4</v>
      </c>
      <c r="K24" s="189">
        <v>37</v>
      </c>
      <c r="L24" s="189">
        <v>261</v>
      </c>
      <c r="M24" s="189">
        <v>5</v>
      </c>
      <c r="N24" s="189">
        <v>51</v>
      </c>
      <c r="O24" s="189">
        <v>864</v>
      </c>
      <c r="P24" s="177">
        <v>19</v>
      </c>
      <c r="Q24" s="177">
        <v>161</v>
      </c>
      <c r="R24" s="177">
        <v>2010</v>
      </c>
      <c r="S24" s="177">
        <v>7</v>
      </c>
      <c r="T24" s="177">
        <v>64</v>
      </c>
      <c r="U24" s="177">
        <v>1490</v>
      </c>
      <c r="V24" s="177">
        <v>173</v>
      </c>
      <c r="W24" s="177">
        <v>1340</v>
      </c>
      <c r="X24" s="177">
        <v>6185</v>
      </c>
      <c r="Y24" s="177">
        <v>3</v>
      </c>
      <c r="Z24" s="177">
        <v>25</v>
      </c>
      <c r="AA24" s="177">
        <v>72</v>
      </c>
      <c r="AB24" s="189">
        <v>0</v>
      </c>
      <c r="AC24" s="189">
        <v>0</v>
      </c>
      <c r="AD24" s="189">
        <v>0</v>
      </c>
      <c r="AE24" s="189">
        <v>1</v>
      </c>
      <c r="AF24" s="177">
        <v>8</v>
      </c>
      <c r="AG24" s="177">
        <v>17</v>
      </c>
      <c r="AH24" s="190">
        <v>1</v>
      </c>
    </row>
    <row r="25" spans="1:34" s="161" customFormat="1" ht="10.5">
      <c r="A25" s="171"/>
      <c r="B25" s="171">
        <v>2</v>
      </c>
      <c r="C25" s="172" t="s">
        <v>21</v>
      </c>
      <c r="D25" s="189">
        <v>133</v>
      </c>
      <c r="E25" s="189">
        <v>2632</v>
      </c>
      <c r="F25" s="189">
        <v>20597</v>
      </c>
      <c r="G25" s="189">
        <v>3</v>
      </c>
      <c r="H25" s="189">
        <v>60</v>
      </c>
      <c r="I25" s="189">
        <v>2075</v>
      </c>
      <c r="J25" s="189">
        <v>11</v>
      </c>
      <c r="K25" s="189">
        <v>248</v>
      </c>
      <c r="L25" s="189">
        <v>1892</v>
      </c>
      <c r="M25" s="189">
        <v>17</v>
      </c>
      <c r="N25" s="189">
        <v>398</v>
      </c>
      <c r="O25" s="189">
        <v>3737</v>
      </c>
      <c r="P25" s="177">
        <v>21</v>
      </c>
      <c r="Q25" s="177">
        <v>422</v>
      </c>
      <c r="R25" s="177">
        <v>4284</v>
      </c>
      <c r="S25" s="177">
        <v>1</v>
      </c>
      <c r="T25" s="177">
        <v>17</v>
      </c>
      <c r="U25" s="177">
        <v>34</v>
      </c>
      <c r="V25" s="177">
        <v>74</v>
      </c>
      <c r="W25" s="177">
        <v>1331</v>
      </c>
      <c r="X25" s="177">
        <v>7482</v>
      </c>
      <c r="Y25" s="191">
        <v>0</v>
      </c>
      <c r="Z25" s="191">
        <v>0</v>
      </c>
      <c r="AA25" s="191">
        <v>0</v>
      </c>
      <c r="AB25" s="177">
        <v>6</v>
      </c>
      <c r="AC25" s="177">
        <v>156</v>
      </c>
      <c r="AD25" s="177">
        <v>1093</v>
      </c>
      <c r="AE25" s="189">
        <v>0</v>
      </c>
      <c r="AF25" s="189">
        <v>0</v>
      </c>
      <c r="AG25" s="189">
        <v>0</v>
      </c>
      <c r="AH25" s="190">
        <v>2</v>
      </c>
    </row>
    <row r="26" spans="1:34" s="161" customFormat="1" ht="10.5">
      <c r="A26" s="171"/>
      <c r="B26" s="171">
        <v>3</v>
      </c>
      <c r="C26" s="172" t="s">
        <v>30</v>
      </c>
      <c r="D26" s="189">
        <v>60</v>
      </c>
      <c r="E26" s="189">
        <v>2397</v>
      </c>
      <c r="F26" s="189">
        <v>24775</v>
      </c>
      <c r="G26" s="189">
        <v>2</v>
      </c>
      <c r="H26" s="189">
        <v>124</v>
      </c>
      <c r="I26" s="189">
        <v>2872</v>
      </c>
      <c r="J26" s="189">
        <v>6</v>
      </c>
      <c r="K26" s="189">
        <v>240</v>
      </c>
      <c r="L26" s="189">
        <v>2457</v>
      </c>
      <c r="M26" s="189">
        <v>9</v>
      </c>
      <c r="N26" s="189">
        <v>351</v>
      </c>
      <c r="O26" s="189">
        <v>3484</v>
      </c>
      <c r="P26" s="177">
        <v>11</v>
      </c>
      <c r="Q26" s="177">
        <v>459</v>
      </c>
      <c r="R26" s="177">
        <v>5363</v>
      </c>
      <c r="S26" s="191">
        <v>0</v>
      </c>
      <c r="T26" s="191">
        <v>0</v>
      </c>
      <c r="U26" s="191">
        <v>0</v>
      </c>
      <c r="V26" s="177">
        <v>30</v>
      </c>
      <c r="W26" s="177">
        <v>1150</v>
      </c>
      <c r="X26" s="177">
        <v>10351</v>
      </c>
      <c r="Y26" s="177">
        <v>1</v>
      </c>
      <c r="Z26" s="177">
        <v>43</v>
      </c>
      <c r="AA26" s="177">
        <v>129</v>
      </c>
      <c r="AB26" s="177">
        <v>1</v>
      </c>
      <c r="AC26" s="177">
        <v>30</v>
      </c>
      <c r="AD26" s="177">
        <v>119</v>
      </c>
      <c r="AE26" s="189">
        <v>0</v>
      </c>
      <c r="AF26" s="189">
        <v>0</v>
      </c>
      <c r="AG26" s="189">
        <v>0</v>
      </c>
      <c r="AH26" s="190">
        <v>3</v>
      </c>
    </row>
    <row r="27" spans="1:34" s="161" customFormat="1" ht="10.5">
      <c r="A27" s="171"/>
      <c r="B27" s="171">
        <v>4</v>
      </c>
      <c r="C27" s="172" t="s">
        <v>31</v>
      </c>
      <c r="D27" s="189">
        <v>45</v>
      </c>
      <c r="E27" s="189">
        <v>3024</v>
      </c>
      <c r="F27" s="189">
        <v>40701</v>
      </c>
      <c r="G27" s="189">
        <v>1</v>
      </c>
      <c r="H27" s="189">
        <v>67</v>
      </c>
      <c r="I27" s="189">
        <v>2352</v>
      </c>
      <c r="J27" s="189">
        <v>9</v>
      </c>
      <c r="K27" s="189">
        <v>586</v>
      </c>
      <c r="L27" s="189">
        <v>7750</v>
      </c>
      <c r="M27" s="189">
        <v>6</v>
      </c>
      <c r="N27" s="189">
        <v>383</v>
      </c>
      <c r="O27" s="189">
        <v>6322</v>
      </c>
      <c r="P27" s="177">
        <v>4</v>
      </c>
      <c r="Q27" s="177">
        <v>271</v>
      </c>
      <c r="R27" s="177">
        <v>2209</v>
      </c>
      <c r="S27" s="177">
        <v>3</v>
      </c>
      <c r="T27" s="177">
        <v>214</v>
      </c>
      <c r="U27" s="177">
        <v>4094</v>
      </c>
      <c r="V27" s="177">
        <v>21</v>
      </c>
      <c r="W27" s="177">
        <v>1441</v>
      </c>
      <c r="X27" s="177">
        <v>17578</v>
      </c>
      <c r="Y27" s="191">
        <v>0</v>
      </c>
      <c r="Z27" s="191">
        <v>0</v>
      </c>
      <c r="AA27" s="191">
        <v>0</v>
      </c>
      <c r="AB27" s="177">
        <v>1</v>
      </c>
      <c r="AC27" s="177">
        <v>62</v>
      </c>
      <c r="AD27" s="177">
        <v>396</v>
      </c>
      <c r="AE27" s="189">
        <v>0</v>
      </c>
      <c r="AF27" s="189">
        <v>0</v>
      </c>
      <c r="AG27" s="189">
        <v>0</v>
      </c>
      <c r="AH27" s="190">
        <v>4</v>
      </c>
    </row>
    <row r="28" spans="1:34" s="161" customFormat="1" ht="10.5">
      <c r="A28" s="171"/>
      <c r="B28" s="171">
        <v>5</v>
      </c>
      <c r="C28" s="172" t="s">
        <v>22</v>
      </c>
      <c r="D28" s="189">
        <v>29</v>
      </c>
      <c r="E28" s="189">
        <v>8226</v>
      </c>
      <c r="F28" s="189">
        <v>136144</v>
      </c>
      <c r="G28" s="189">
        <v>6</v>
      </c>
      <c r="H28" s="189">
        <v>3050</v>
      </c>
      <c r="I28" s="189">
        <v>65549</v>
      </c>
      <c r="J28" s="189">
        <v>2</v>
      </c>
      <c r="K28" s="189">
        <v>266</v>
      </c>
      <c r="L28" s="189">
        <v>2715</v>
      </c>
      <c r="M28" s="189">
        <v>4</v>
      </c>
      <c r="N28" s="189">
        <v>1147</v>
      </c>
      <c r="O28" s="189">
        <v>15239</v>
      </c>
      <c r="P28" s="177">
        <v>9</v>
      </c>
      <c r="Q28" s="177">
        <v>2233</v>
      </c>
      <c r="R28" s="177">
        <v>29158</v>
      </c>
      <c r="S28" s="177">
        <v>1</v>
      </c>
      <c r="T28" s="177">
        <v>476</v>
      </c>
      <c r="U28" s="177">
        <v>7612</v>
      </c>
      <c r="V28" s="177">
        <v>6</v>
      </c>
      <c r="W28" s="177">
        <v>908</v>
      </c>
      <c r="X28" s="177">
        <v>14959</v>
      </c>
      <c r="Y28" s="191">
        <v>0</v>
      </c>
      <c r="Z28" s="191">
        <v>0</v>
      </c>
      <c r="AA28" s="191">
        <v>0</v>
      </c>
      <c r="AB28" s="177">
        <v>1</v>
      </c>
      <c r="AC28" s="177">
        <v>146</v>
      </c>
      <c r="AD28" s="177">
        <v>912</v>
      </c>
      <c r="AE28" s="189">
        <v>0</v>
      </c>
      <c r="AF28" s="189">
        <v>0</v>
      </c>
      <c r="AG28" s="189">
        <v>0</v>
      </c>
      <c r="AH28" s="190">
        <v>5</v>
      </c>
    </row>
    <row r="29" spans="1:34" s="161" customFormat="1" ht="10.5" customHeight="1">
      <c r="A29" s="246" t="s">
        <v>2</v>
      </c>
      <c r="B29" s="246"/>
      <c r="C29" s="247"/>
      <c r="D29" s="189"/>
      <c r="E29" s="189"/>
      <c r="F29" s="189"/>
      <c r="G29" s="189"/>
      <c r="H29" s="189"/>
      <c r="I29" s="189"/>
      <c r="J29" s="189"/>
      <c r="K29" s="189"/>
      <c r="L29" s="189"/>
      <c r="M29" s="189"/>
      <c r="N29" s="189"/>
      <c r="O29" s="189"/>
      <c r="P29" s="177"/>
      <c r="Q29" s="177"/>
      <c r="R29" s="177"/>
      <c r="S29" s="177"/>
      <c r="T29" s="177"/>
      <c r="U29" s="177"/>
      <c r="V29" s="177"/>
      <c r="W29" s="177"/>
      <c r="X29" s="177"/>
      <c r="Y29" s="177"/>
      <c r="Z29" s="177"/>
      <c r="AA29" s="177"/>
      <c r="AB29" s="177"/>
      <c r="AC29" s="177"/>
      <c r="AD29" s="177"/>
      <c r="AE29" s="189"/>
      <c r="AF29" s="177"/>
      <c r="AG29" s="188"/>
      <c r="AH29" s="192" t="s">
        <v>2</v>
      </c>
    </row>
    <row r="30" spans="1:34" s="161" customFormat="1" ht="10.5">
      <c r="A30" s="171"/>
      <c r="B30" s="171">
        <v>1</v>
      </c>
      <c r="C30" s="172" t="s">
        <v>20</v>
      </c>
      <c r="D30" s="189">
        <v>2094</v>
      </c>
      <c r="E30" s="189">
        <v>10687</v>
      </c>
      <c r="F30" s="189">
        <v>76329</v>
      </c>
      <c r="G30" s="189">
        <v>40</v>
      </c>
      <c r="H30" s="189">
        <v>218</v>
      </c>
      <c r="I30" s="189">
        <v>4469</v>
      </c>
      <c r="J30" s="189">
        <v>80</v>
      </c>
      <c r="K30" s="189">
        <v>476</v>
      </c>
      <c r="L30" s="189">
        <v>3624</v>
      </c>
      <c r="M30" s="189">
        <v>126</v>
      </c>
      <c r="N30" s="189">
        <v>739</v>
      </c>
      <c r="O30" s="189">
        <v>6103</v>
      </c>
      <c r="P30" s="177">
        <v>228</v>
      </c>
      <c r="Q30" s="177">
        <v>1254</v>
      </c>
      <c r="R30" s="177">
        <v>9343</v>
      </c>
      <c r="S30" s="177">
        <v>19</v>
      </c>
      <c r="T30" s="177">
        <v>105</v>
      </c>
      <c r="U30" s="177">
        <v>2903</v>
      </c>
      <c r="V30" s="177">
        <v>1581</v>
      </c>
      <c r="W30" s="177">
        <v>7784</v>
      </c>
      <c r="X30" s="177">
        <v>49398</v>
      </c>
      <c r="Y30" s="177">
        <v>1</v>
      </c>
      <c r="Z30" s="177">
        <v>4</v>
      </c>
      <c r="AA30" s="177">
        <v>14</v>
      </c>
      <c r="AB30" s="177">
        <v>14</v>
      </c>
      <c r="AC30" s="177">
        <v>85</v>
      </c>
      <c r="AD30" s="177">
        <v>418</v>
      </c>
      <c r="AE30" s="189">
        <v>5</v>
      </c>
      <c r="AF30" s="177">
        <v>22</v>
      </c>
      <c r="AG30" s="177">
        <v>57</v>
      </c>
      <c r="AH30" s="190">
        <v>1</v>
      </c>
    </row>
    <row r="31" spans="1:34" s="161" customFormat="1" ht="10.5">
      <c r="A31" s="171"/>
      <c r="B31" s="171">
        <v>2</v>
      </c>
      <c r="C31" s="172" t="s">
        <v>21</v>
      </c>
      <c r="D31" s="189">
        <v>153</v>
      </c>
      <c r="E31" s="189">
        <v>2983</v>
      </c>
      <c r="F31" s="189">
        <v>23568</v>
      </c>
      <c r="G31" s="189">
        <v>5</v>
      </c>
      <c r="H31" s="189">
        <v>111</v>
      </c>
      <c r="I31" s="189">
        <v>2810</v>
      </c>
      <c r="J31" s="189">
        <v>9</v>
      </c>
      <c r="K31" s="189">
        <v>175</v>
      </c>
      <c r="L31" s="189">
        <v>1448</v>
      </c>
      <c r="M31" s="189">
        <v>8</v>
      </c>
      <c r="N31" s="189">
        <v>156</v>
      </c>
      <c r="O31" s="189">
        <v>1273</v>
      </c>
      <c r="P31" s="177">
        <v>17</v>
      </c>
      <c r="Q31" s="177">
        <v>311</v>
      </c>
      <c r="R31" s="177">
        <v>2625</v>
      </c>
      <c r="S31" s="177">
        <v>3</v>
      </c>
      <c r="T31" s="177">
        <v>57</v>
      </c>
      <c r="U31" s="177">
        <v>805</v>
      </c>
      <c r="V31" s="177">
        <v>110</v>
      </c>
      <c r="W31" s="177">
        <v>2153</v>
      </c>
      <c r="X31" s="177">
        <v>14507</v>
      </c>
      <c r="Y31" s="191">
        <v>0</v>
      </c>
      <c r="Z31" s="191">
        <v>0</v>
      </c>
      <c r="AA31" s="191">
        <v>0</v>
      </c>
      <c r="AB31" s="177">
        <v>1</v>
      </c>
      <c r="AC31" s="177">
        <v>20</v>
      </c>
      <c r="AD31" s="177">
        <v>100</v>
      </c>
      <c r="AE31" s="189">
        <v>0</v>
      </c>
      <c r="AF31" s="189">
        <v>0</v>
      </c>
      <c r="AG31" s="189">
        <v>0</v>
      </c>
      <c r="AH31" s="190">
        <v>2</v>
      </c>
    </row>
    <row r="32" spans="1:34" s="161" customFormat="1" ht="10.5">
      <c r="A32" s="171"/>
      <c r="B32" s="171">
        <v>3</v>
      </c>
      <c r="C32" s="172" t="s">
        <v>30</v>
      </c>
      <c r="D32" s="189">
        <v>35</v>
      </c>
      <c r="E32" s="189">
        <v>1269</v>
      </c>
      <c r="F32" s="189">
        <v>12242</v>
      </c>
      <c r="G32" s="189">
        <v>1</v>
      </c>
      <c r="H32" s="189">
        <v>30</v>
      </c>
      <c r="I32" s="189">
        <v>421</v>
      </c>
      <c r="J32" s="189">
        <v>4</v>
      </c>
      <c r="K32" s="189">
        <v>144</v>
      </c>
      <c r="L32" s="189">
        <v>1732</v>
      </c>
      <c r="M32" s="189">
        <v>4</v>
      </c>
      <c r="N32" s="189">
        <v>147</v>
      </c>
      <c r="O32" s="189">
        <v>1509</v>
      </c>
      <c r="P32" s="177">
        <v>3</v>
      </c>
      <c r="Q32" s="177">
        <v>125</v>
      </c>
      <c r="R32" s="177">
        <v>1837</v>
      </c>
      <c r="S32" s="191">
        <v>0</v>
      </c>
      <c r="T32" s="191">
        <v>0</v>
      </c>
      <c r="U32" s="191">
        <v>0</v>
      </c>
      <c r="V32" s="177">
        <v>23</v>
      </c>
      <c r="W32" s="177">
        <v>823</v>
      </c>
      <c r="X32" s="177">
        <v>6743</v>
      </c>
      <c r="Y32" s="191">
        <v>0</v>
      </c>
      <c r="Z32" s="191">
        <v>0</v>
      </c>
      <c r="AA32" s="191">
        <v>0</v>
      </c>
      <c r="AB32" s="189">
        <v>0</v>
      </c>
      <c r="AC32" s="189">
        <v>0</v>
      </c>
      <c r="AD32" s="189">
        <v>0</v>
      </c>
      <c r="AE32" s="189">
        <v>0</v>
      </c>
      <c r="AF32" s="189">
        <v>0</v>
      </c>
      <c r="AG32" s="189">
        <v>0</v>
      </c>
      <c r="AH32" s="190">
        <v>3</v>
      </c>
    </row>
    <row r="33" spans="1:34" s="161" customFormat="1" ht="10.5">
      <c r="A33" s="171"/>
      <c r="B33" s="171">
        <v>4</v>
      </c>
      <c r="C33" s="172" t="s">
        <v>31</v>
      </c>
      <c r="D33" s="189">
        <v>24</v>
      </c>
      <c r="E33" s="189">
        <v>1677</v>
      </c>
      <c r="F33" s="189">
        <v>15113</v>
      </c>
      <c r="G33" s="189">
        <v>1</v>
      </c>
      <c r="H33" s="189">
        <v>146</v>
      </c>
      <c r="I33" s="189">
        <v>2580</v>
      </c>
      <c r="J33" s="189">
        <v>4</v>
      </c>
      <c r="K33" s="189">
        <v>264</v>
      </c>
      <c r="L33" s="189">
        <v>2769</v>
      </c>
      <c r="M33" s="189">
        <v>0</v>
      </c>
      <c r="N33" s="189">
        <v>0</v>
      </c>
      <c r="O33" s="189">
        <v>0</v>
      </c>
      <c r="P33" s="177">
        <v>3</v>
      </c>
      <c r="Q33" s="177">
        <v>244</v>
      </c>
      <c r="R33" s="177">
        <v>2763</v>
      </c>
      <c r="S33" s="191">
        <v>0</v>
      </c>
      <c r="T33" s="191">
        <v>0</v>
      </c>
      <c r="U33" s="191">
        <v>0</v>
      </c>
      <c r="V33" s="177">
        <v>16</v>
      </c>
      <c r="W33" s="177">
        <v>1023</v>
      </c>
      <c r="X33" s="177">
        <v>7001</v>
      </c>
      <c r="Y33" s="191">
        <v>0</v>
      </c>
      <c r="Z33" s="191">
        <v>0</v>
      </c>
      <c r="AA33" s="191">
        <v>0</v>
      </c>
      <c r="AB33" s="189">
        <v>0</v>
      </c>
      <c r="AC33" s="189">
        <v>0</v>
      </c>
      <c r="AD33" s="189">
        <v>0</v>
      </c>
      <c r="AE33" s="189">
        <v>0</v>
      </c>
      <c r="AF33" s="189">
        <v>0</v>
      </c>
      <c r="AG33" s="189">
        <v>0</v>
      </c>
      <c r="AH33" s="190">
        <v>4</v>
      </c>
    </row>
    <row r="34" spans="1:34" s="161" customFormat="1" ht="10.5">
      <c r="A34" s="171"/>
      <c r="B34" s="171">
        <v>5</v>
      </c>
      <c r="C34" s="172" t="s">
        <v>22</v>
      </c>
      <c r="D34" s="189">
        <v>12</v>
      </c>
      <c r="E34" s="189">
        <v>2677</v>
      </c>
      <c r="F34" s="189">
        <v>29261</v>
      </c>
      <c r="G34" s="189">
        <v>2</v>
      </c>
      <c r="H34" s="189">
        <v>709</v>
      </c>
      <c r="I34" s="189">
        <v>10109</v>
      </c>
      <c r="J34" s="189">
        <v>1</v>
      </c>
      <c r="K34" s="189">
        <v>188</v>
      </c>
      <c r="L34" s="189">
        <v>1454</v>
      </c>
      <c r="M34" s="189">
        <v>2</v>
      </c>
      <c r="N34" s="189">
        <v>695</v>
      </c>
      <c r="O34" s="189">
        <v>5975</v>
      </c>
      <c r="P34" s="191">
        <v>0</v>
      </c>
      <c r="Q34" s="191">
        <v>0</v>
      </c>
      <c r="R34" s="191">
        <v>0</v>
      </c>
      <c r="S34" s="177">
        <v>1</v>
      </c>
      <c r="T34" s="177">
        <v>314</v>
      </c>
      <c r="U34" s="177">
        <v>5024</v>
      </c>
      <c r="V34" s="177">
        <v>6</v>
      </c>
      <c r="W34" s="177">
        <v>771</v>
      </c>
      <c r="X34" s="177">
        <v>6699</v>
      </c>
      <c r="Y34" s="191">
        <v>0</v>
      </c>
      <c r="Z34" s="191">
        <v>0</v>
      </c>
      <c r="AA34" s="191">
        <v>0</v>
      </c>
      <c r="AB34" s="189">
        <v>0</v>
      </c>
      <c r="AC34" s="189">
        <v>0</v>
      </c>
      <c r="AD34" s="189">
        <v>0</v>
      </c>
      <c r="AE34" s="189">
        <v>0</v>
      </c>
      <c r="AF34" s="189">
        <v>0</v>
      </c>
      <c r="AG34" s="189">
        <v>0</v>
      </c>
      <c r="AH34" s="190">
        <v>5</v>
      </c>
    </row>
    <row r="35" spans="1:34" s="161" customFormat="1" ht="10.5" customHeight="1">
      <c r="A35" s="246" t="s">
        <v>3</v>
      </c>
      <c r="B35" s="246"/>
      <c r="C35" s="247"/>
      <c r="D35" s="189"/>
      <c r="E35" s="189"/>
      <c r="F35" s="189"/>
      <c r="G35" s="189"/>
      <c r="H35" s="189"/>
      <c r="I35" s="189"/>
      <c r="J35" s="189"/>
      <c r="K35" s="189"/>
      <c r="L35" s="189"/>
      <c r="M35" s="189"/>
      <c r="N35" s="189"/>
      <c r="O35" s="189"/>
      <c r="P35" s="177"/>
      <c r="Q35" s="177"/>
      <c r="R35" s="177"/>
      <c r="S35" s="177"/>
      <c r="T35" s="177"/>
      <c r="U35" s="177"/>
      <c r="V35" s="177"/>
      <c r="W35" s="177"/>
      <c r="X35" s="177"/>
      <c r="Y35" s="177"/>
      <c r="Z35" s="177"/>
      <c r="AA35" s="177"/>
      <c r="AB35" s="177"/>
      <c r="AC35" s="177"/>
      <c r="AD35" s="177"/>
      <c r="AE35" s="189"/>
      <c r="AF35" s="177"/>
      <c r="AG35" s="188"/>
      <c r="AH35" s="186" t="s">
        <v>3</v>
      </c>
    </row>
    <row r="36" spans="1:34" s="161" customFormat="1" ht="10.5">
      <c r="A36" s="171"/>
      <c r="B36" s="171">
        <v>1</v>
      </c>
      <c r="C36" s="172" t="s">
        <v>20</v>
      </c>
      <c r="D36" s="189">
        <v>21</v>
      </c>
      <c r="E36" s="189">
        <v>86</v>
      </c>
      <c r="F36" s="189">
        <v>302</v>
      </c>
      <c r="G36" s="191">
        <v>0</v>
      </c>
      <c r="H36" s="191">
        <v>0</v>
      </c>
      <c r="I36" s="191">
        <v>0</v>
      </c>
      <c r="J36" s="191">
        <v>0</v>
      </c>
      <c r="K36" s="191">
        <v>0</v>
      </c>
      <c r="L36" s="191">
        <v>0</v>
      </c>
      <c r="M36" s="191">
        <v>0</v>
      </c>
      <c r="N36" s="191">
        <v>0</v>
      </c>
      <c r="O36" s="191">
        <v>0</v>
      </c>
      <c r="P36" s="191">
        <v>0</v>
      </c>
      <c r="Q36" s="191">
        <v>0</v>
      </c>
      <c r="R36" s="191">
        <v>0</v>
      </c>
      <c r="S36" s="191">
        <v>0</v>
      </c>
      <c r="T36" s="191">
        <v>0</v>
      </c>
      <c r="U36" s="191">
        <v>0</v>
      </c>
      <c r="V36" s="177">
        <v>21</v>
      </c>
      <c r="W36" s="177">
        <v>86</v>
      </c>
      <c r="X36" s="177">
        <v>302</v>
      </c>
      <c r="Y36" s="191">
        <v>0</v>
      </c>
      <c r="Z36" s="191">
        <v>0</v>
      </c>
      <c r="AA36" s="191">
        <v>0</v>
      </c>
      <c r="AB36" s="189">
        <v>0</v>
      </c>
      <c r="AC36" s="189">
        <v>0</v>
      </c>
      <c r="AD36" s="189">
        <v>0</v>
      </c>
      <c r="AE36" s="189">
        <v>0</v>
      </c>
      <c r="AF36" s="189">
        <v>0</v>
      </c>
      <c r="AG36" s="189">
        <v>0</v>
      </c>
      <c r="AH36" s="190">
        <v>1</v>
      </c>
    </row>
    <row r="37" spans="1:34" s="161" customFormat="1" ht="10.5">
      <c r="A37" s="171"/>
      <c r="B37" s="171">
        <v>2</v>
      </c>
      <c r="C37" s="172" t="s">
        <v>23</v>
      </c>
      <c r="D37" s="189">
        <v>1</v>
      </c>
      <c r="E37" s="189">
        <v>17</v>
      </c>
      <c r="F37" s="189">
        <v>104</v>
      </c>
      <c r="G37" s="191">
        <v>0</v>
      </c>
      <c r="H37" s="191">
        <v>0</v>
      </c>
      <c r="I37" s="191">
        <v>0</v>
      </c>
      <c r="J37" s="191">
        <v>0</v>
      </c>
      <c r="K37" s="191">
        <v>0</v>
      </c>
      <c r="L37" s="191">
        <v>0</v>
      </c>
      <c r="M37" s="191">
        <v>0</v>
      </c>
      <c r="N37" s="191">
        <v>0</v>
      </c>
      <c r="O37" s="191">
        <v>0</v>
      </c>
      <c r="P37" s="191">
        <v>0</v>
      </c>
      <c r="Q37" s="191">
        <v>0</v>
      </c>
      <c r="R37" s="191">
        <v>0</v>
      </c>
      <c r="S37" s="191">
        <v>0</v>
      </c>
      <c r="T37" s="191">
        <v>0</v>
      </c>
      <c r="U37" s="191">
        <v>0</v>
      </c>
      <c r="V37" s="177">
        <v>1</v>
      </c>
      <c r="W37" s="177">
        <v>17</v>
      </c>
      <c r="X37" s="177">
        <v>104</v>
      </c>
      <c r="Y37" s="191">
        <v>0</v>
      </c>
      <c r="Z37" s="191">
        <v>0</v>
      </c>
      <c r="AA37" s="191">
        <v>0</v>
      </c>
      <c r="AB37" s="189">
        <v>0</v>
      </c>
      <c r="AC37" s="189">
        <v>0</v>
      </c>
      <c r="AD37" s="189">
        <v>0</v>
      </c>
      <c r="AE37" s="189">
        <v>0</v>
      </c>
      <c r="AF37" s="189">
        <v>0</v>
      </c>
      <c r="AG37" s="189">
        <v>0</v>
      </c>
      <c r="AH37" s="190">
        <v>2</v>
      </c>
    </row>
    <row r="38" spans="1:34" s="161" customFormat="1" ht="10.5" customHeight="1">
      <c r="A38" s="246" t="s">
        <v>4</v>
      </c>
      <c r="B38" s="246"/>
      <c r="C38" s="247"/>
      <c r="D38" s="189"/>
      <c r="E38" s="189"/>
      <c r="F38" s="189"/>
      <c r="G38" s="189"/>
      <c r="H38" s="189"/>
      <c r="I38" s="189"/>
      <c r="J38" s="189"/>
      <c r="K38" s="189"/>
      <c r="L38" s="189"/>
      <c r="M38" s="189"/>
      <c r="N38" s="189"/>
      <c r="O38" s="189"/>
      <c r="P38" s="177"/>
      <c r="Q38" s="177"/>
      <c r="R38" s="177"/>
      <c r="S38" s="177"/>
      <c r="T38" s="177"/>
      <c r="U38" s="177"/>
      <c r="V38" s="177"/>
      <c r="W38" s="177"/>
      <c r="X38" s="177"/>
      <c r="Y38" s="177"/>
      <c r="Z38" s="177"/>
      <c r="AA38" s="177"/>
      <c r="AB38" s="177"/>
      <c r="AC38" s="177"/>
      <c r="AD38" s="177"/>
      <c r="AE38" s="189"/>
      <c r="AF38" s="177"/>
      <c r="AG38" s="188"/>
      <c r="AH38" s="186" t="s">
        <v>4</v>
      </c>
    </row>
    <row r="39" spans="1:34" s="161" customFormat="1" ht="10.5">
      <c r="A39" s="171"/>
      <c r="B39" s="171">
        <v>1</v>
      </c>
      <c r="C39" s="172" t="s">
        <v>20</v>
      </c>
      <c r="D39" s="189">
        <v>62</v>
      </c>
      <c r="E39" s="189">
        <v>329</v>
      </c>
      <c r="F39" s="189">
        <v>558</v>
      </c>
      <c r="G39" s="191">
        <v>0</v>
      </c>
      <c r="H39" s="191">
        <v>0</v>
      </c>
      <c r="I39" s="191">
        <v>0</v>
      </c>
      <c r="J39" s="189">
        <v>1</v>
      </c>
      <c r="K39" s="189">
        <v>3</v>
      </c>
      <c r="L39" s="189">
        <v>11</v>
      </c>
      <c r="M39" s="189">
        <v>3</v>
      </c>
      <c r="N39" s="189">
        <v>18</v>
      </c>
      <c r="O39" s="189">
        <v>8</v>
      </c>
      <c r="P39" s="177">
        <v>1</v>
      </c>
      <c r="Q39" s="177">
        <v>3</v>
      </c>
      <c r="R39" s="177">
        <v>3</v>
      </c>
      <c r="S39" s="191">
        <v>0</v>
      </c>
      <c r="T39" s="191">
        <v>0</v>
      </c>
      <c r="U39" s="191">
        <v>0</v>
      </c>
      <c r="V39" s="177">
        <v>57</v>
      </c>
      <c r="W39" s="177">
        <v>305</v>
      </c>
      <c r="X39" s="177">
        <v>536</v>
      </c>
      <c r="Y39" s="191">
        <v>0</v>
      </c>
      <c r="Z39" s="191">
        <v>0</v>
      </c>
      <c r="AA39" s="191">
        <v>0</v>
      </c>
      <c r="AB39" s="189">
        <v>0</v>
      </c>
      <c r="AC39" s="189">
        <v>0</v>
      </c>
      <c r="AD39" s="189">
        <v>0</v>
      </c>
      <c r="AE39" s="189">
        <v>0</v>
      </c>
      <c r="AF39" s="189">
        <v>0</v>
      </c>
      <c r="AG39" s="189">
        <v>0</v>
      </c>
      <c r="AH39" s="190">
        <v>1</v>
      </c>
    </row>
    <row r="40" spans="1:34" s="161" customFormat="1" ht="10.5">
      <c r="A40" s="171"/>
      <c r="B40" s="171">
        <v>2</v>
      </c>
      <c r="C40" s="172" t="s">
        <v>82</v>
      </c>
      <c r="D40" s="189">
        <v>7</v>
      </c>
      <c r="E40" s="189">
        <v>172</v>
      </c>
      <c r="F40" s="189">
        <v>251</v>
      </c>
      <c r="G40" s="191">
        <v>0</v>
      </c>
      <c r="H40" s="191">
        <v>0</v>
      </c>
      <c r="I40" s="191">
        <v>0</v>
      </c>
      <c r="J40" s="191">
        <v>0</v>
      </c>
      <c r="K40" s="191">
        <v>0</v>
      </c>
      <c r="L40" s="191">
        <v>0</v>
      </c>
      <c r="M40" s="191">
        <v>0</v>
      </c>
      <c r="N40" s="191">
        <v>0</v>
      </c>
      <c r="O40" s="191">
        <v>0</v>
      </c>
      <c r="P40" s="191">
        <v>0</v>
      </c>
      <c r="Q40" s="191">
        <v>0</v>
      </c>
      <c r="R40" s="191">
        <v>0</v>
      </c>
      <c r="S40" s="191">
        <v>0</v>
      </c>
      <c r="T40" s="191">
        <v>0</v>
      </c>
      <c r="U40" s="191">
        <v>0</v>
      </c>
      <c r="V40" s="177">
        <v>7</v>
      </c>
      <c r="W40" s="177">
        <v>172</v>
      </c>
      <c r="X40" s="177">
        <v>251</v>
      </c>
      <c r="Y40" s="191">
        <v>0</v>
      </c>
      <c r="Z40" s="191">
        <v>0</v>
      </c>
      <c r="AA40" s="191">
        <v>0</v>
      </c>
      <c r="AB40" s="189">
        <v>0</v>
      </c>
      <c r="AC40" s="189">
        <v>0</v>
      </c>
      <c r="AD40" s="189">
        <v>0</v>
      </c>
      <c r="AE40" s="189">
        <v>0</v>
      </c>
      <c r="AF40" s="189">
        <v>0</v>
      </c>
      <c r="AG40" s="189">
        <v>0</v>
      </c>
      <c r="AH40" s="190">
        <v>2</v>
      </c>
    </row>
    <row r="41" spans="1:34" s="161" customFormat="1" ht="6" customHeight="1">
      <c r="A41" s="193"/>
      <c r="B41" s="193"/>
      <c r="C41" s="194"/>
      <c r="D41" s="195"/>
      <c r="E41" s="195"/>
      <c r="F41" s="195"/>
      <c r="G41" s="196"/>
      <c r="H41" s="196"/>
      <c r="I41" s="196"/>
      <c r="J41" s="196"/>
      <c r="K41" s="196"/>
      <c r="L41" s="196"/>
      <c r="M41" s="196"/>
      <c r="N41" s="196"/>
      <c r="O41" s="196"/>
      <c r="P41" s="196"/>
      <c r="Q41" s="196"/>
      <c r="R41" s="196"/>
      <c r="S41" s="196"/>
      <c r="T41" s="196"/>
      <c r="U41" s="196"/>
      <c r="V41" s="195"/>
      <c r="W41" s="195"/>
      <c r="X41" s="195"/>
      <c r="Y41" s="196"/>
      <c r="Z41" s="196"/>
      <c r="AA41" s="196"/>
      <c r="AB41" s="196"/>
      <c r="AC41" s="196"/>
      <c r="AD41" s="196"/>
      <c r="AE41" s="196"/>
      <c r="AF41" s="196"/>
      <c r="AG41" s="197"/>
      <c r="AH41" s="198"/>
    </row>
    <row r="42" spans="1:34" s="161" customFormat="1" ht="10.5">
      <c r="A42" s="161" t="s">
        <v>162</v>
      </c>
    </row>
    <row r="43" spans="1:34" ht="10.5" customHeight="1">
      <c r="A43" s="161" t="s">
        <v>203</v>
      </c>
    </row>
    <row r="44" spans="1:34" ht="10.5" customHeight="1">
      <c r="A44" s="161"/>
    </row>
    <row r="45" spans="1:34" ht="10.5" customHeight="1">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row>
    <row r="46" spans="1:34" ht="10.5" customHeight="1">
      <c r="J46" s="200"/>
    </row>
    <row r="47" spans="1:34" ht="10.5" customHeight="1"/>
    <row r="48" spans="1:34"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sheetData>
  <mergeCells count="24">
    <mergeCell ref="A9:C9"/>
    <mergeCell ref="A11:C11"/>
    <mergeCell ref="S7:U8"/>
    <mergeCell ref="V7:X8"/>
    <mergeCell ref="Y7:AG7"/>
    <mergeCell ref="A8:C8"/>
    <mergeCell ref="Y8:AA8"/>
    <mergeCell ref="AB8:AD8"/>
    <mergeCell ref="AE8:AG8"/>
    <mergeCell ref="A7:C7"/>
    <mergeCell ref="D7:F8"/>
    <mergeCell ref="G7:I8"/>
    <mergeCell ref="J7:L8"/>
    <mergeCell ref="M7:O8"/>
    <mergeCell ref="P7:R8"/>
    <mergeCell ref="A29:C29"/>
    <mergeCell ref="A35:C35"/>
    <mergeCell ref="A38:C38"/>
    <mergeCell ref="A12:C12"/>
    <mergeCell ref="A13:C13"/>
    <mergeCell ref="A14:C14"/>
    <mergeCell ref="A17:C17"/>
    <mergeCell ref="A23:C23"/>
    <mergeCell ref="A15:C15"/>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7E24-176F-4B36-AC55-AB58B229E73D}">
  <dimension ref="A1:AH95"/>
  <sheetViews>
    <sheetView zoomScaleNormal="100" zoomScaleSheetLayoutView="100" workbookViewId="0"/>
  </sheetViews>
  <sheetFormatPr defaultRowHeight="13.5"/>
  <cols>
    <col min="1" max="1" width="1.625" style="98" customWidth="1"/>
    <col min="2" max="2" width="2.625" style="98" customWidth="1"/>
    <col min="3" max="3" width="12.125" style="98" customWidth="1"/>
    <col min="4" max="4" width="6.375" style="98" customWidth="1"/>
    <col min="5" max="5" width="7.375" style="98" customWidth="1"/>
    <col min="6" max="6" width="8.125" style="98" customWidth="1"/>
    <col min="7" max="7" width="3.625" style="98" customWidth="1"/>
    <col min="8" max="8" width="6" style="98" customWidth="1"/>
    <col min="9" max="9" width="7.375" style="98" customWidth="1"/>
    <col min="10" max="10" width="3.625" style="98" customWidth="1"/>
    <col min="11" max="11" width="6" style="98" customWidth="1"/>
    <col min="12" max="12" width="7.375" style="98" customWidth="1"/>
    <col min="13" max="13" width="3.625" style="98" customWidth="1"/>
    <col min="14" max="14" width="6" style="98" customWidth="1"/>
    <col min="15" max="15" width="7.375" style="98" customWidth="1"/>
    <col min="16" max="16" width="3.875" style="98" customWidth="1"/>
    <col min="17" max="17" width="5" style="98" customWidth="1"/>
    <col min="18" max="18" width="6.5" style="98" customWidth="1"/>
    <col min="19" max="19" width="3.125" style="98" customWidth="1"/>
    <col min="20" max="20" width="5" style="98" customWidth="1"/>
    <col min="21" max="21" width="6.5" style="98" customWidth="1"/>
    <col min="22" max="22" width="5.25" style="98" customWidth="1"/>
    <col min="23" max="23" width="6.125" style="98" customWidth="1"/>
    <col min="24" max="24" width="6.875" style="98" customWidth="1"/>
    <col min="25" max="26" width="2.75" style="98" customWidth="1"/>
    <col min="27" max="27" width="3.375" style="98" customWidth="1"/>
    <col min="28" max="28" width="3.25" style="98" customWidth="1"/>
    <col min="29" max="29" width="3.5" style="98" customWidth="1"/>
    <col min="30" max="30" width="5.5" style="98" customWidth="1"/>
    <col min="31" max="31" width="3.125" style="98" customWidth="1"/>
    <col min="32" max="33" width="4.125" style="98" customWidth="1"/>
    <col min="34" max="34" width="8.5" style="98" customWidth="1"/>
    <col min="35" max="16384" width="9" style="98"/>
  </cols>
  <sheetData>
    <row r="1" spans="1:34" ht="13.5" customHeight="1"/>
    <row r="2" spans="1:34" s="62" customFormat="1" ht="13.5" customHeight="1">
      <c r="A2" s="63" t="s">
        <v>183</v>
      </c>
      <c r="L2" s="64"/>
      <c r="M2" s="64"/>
      <c r="N2" s="64"/>
      <c r="P2" s="63"/>
    </row>
    <row r="3" spans="1:34" s="62" customFormat="1" ht="13.5" customHeight="1">
      <c r="A3" s="63"/>
      <c r="L3" s="64"/>
      <c r="M3" s="64"/>
      <c r="N3" s="64"/>
      <c r="O3" s="64"/>
      <c r="P3" s="63"/>
    </row>
    <row r="4" spans="1:34" s="62" customFormat="1" ht="13.5" customHeight="1">
      <c r="A4" s="96" t="s">
        <v>166</v>
      </c>
      <c r="B4" s="96"/>
      <c r="C4" s="86"/>
      <c r="D4" s="86"/>
      <c r="E4" s="86"/>
      <c r="L4" s="64"/>
      <c r="M4" s="64"/>
      <c r="N4" s="64"/>
      <c r="O4" s="64"/>
      <c r="P4" s="86"/>
      <c r="Q4" s="86"/>
      <c r="R4" s="86"/>
      <c r="S4" s="86"/>
      <c r="T4" s="86"/>
      <c r="U4" s="86"/>
    </row>
    <row r="5" spans="1:34" s="62" customFormat="1" ht="13.5" customHeight="1">
      <c r="A5" s="86" t="s">
        <v>180</v>
      </c>
      <c r="B5" s="96"/>
      <c r="C5" s="86"/>
      <c r="D5" s="86"/>
      <c r="E5" s="86"/>
      <c r="L5" s="64"/>
      <c r="M5" s="64"/>
      <c r="N5" s="64"/>
      <c r="O5" s="64"/>
      <c r="P5" s="86"/>
      <c r="Q5" s="86"/>
      <c r="R5" s="86"/>
      <c r="S5" s="86"/>
      <c r="T5" s="86"/>
      <c r="U5" s="86"/>
    </row>
    <row r="6" spans="1:34" s="62" customFormat="1" ht="13.5" customHeight="1">
      <c r="A6" s="96" t="s">
        <v>164</v>
      </c>
      <c r="B6" s="96"/>
      <c r="C6" s="86"/>
      <c r="D6" s="86"/>
      <c r="E6" s="86"/>
      <c r="L6" s="64"/>
      <c r="M6" s="64"/>
      <c r="N6" s="64"/>
      <c r="O6" s="64"/>
      <c r="P6" s="86"/>
      <c r="Q6" s="86"/>
      <c r="R6" s="86"/>
      <c r="S6" s="86"/>
      <c r="T6" s="86"/>
      <c r="U6" s="86"/>
    </row>
    <row r="7" spans="1:34" s="62" customFormat="1" ht="13.5" customHeight="1">
      <c r="A7" s="86" t="s">
        <v>181</v>
      </c>
      <c r="B7" s="96"/>
      <c r="C7" s="86"/>
      <c r="D7" s="86"/>
      <c r="E7" s="86"/>
      <c r="L7" s="64"/>
      <c r="M7" s="64"/>
      <c r="N7" s="64"/>
      <c r="O7" s="64"/>
      <c r="P7" s="86"/>
      <c r="Q7" s="86"/>
      <c r="R7" s="86"/>
      <c r="S7" s="86"/>
      <c r="T7" s="86"/>
      <c r="U7" s="86"/>
    </row>
    <row r="8" spans="1:34" s="62" customFormat="1" ht="13.5" customHeight="1">
      <c r="A8" s="96" t="s">
        <v>165</v>
      </c>
      <c r="B8" s="96"/>
      <c r="C8" s="86"/>
      <c r="D8" s="86"/>
      <c r="E8" s="86"/>
      <c r="L8" s="64"/>
      <c r="M8" s="64"/>
      <c r="N8" s="64"/>
      <c r="O8" s="64"/>
      <c r="P8" s="86"/>
      <c r="Q8" s="86"/>
      <c r="R8" s="86"/>
      <c r="S8" s="86"/>
      <c r="T8" s="86"/>
      <c r="U8" s="86"/>
    </row>
    <row r="9" spans="1:34" s="99" customFormat="1" ht="10.5" customHeight="1">
      <c r="AD9" s="100"/>
    </row>
    <row r="10" spans="1:34" s="99" customFormat="1" ht="10.5" customHeight="1">
      <c r="A10" s="101" t="s">
        <v>17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H10" s="102" t="s">
        <v>13</v>
      </c>
    </row>
    <row r="11" spans="1:34" s="99" customFormat="1" ht="12" customHeight="1">
      <c r="A11" s="262" t="s">
        <v>74</v>
      </c>
      <c r="B11" s="262"/>
      <c r="C11" s="263"/>
      <c r="D11" s="254" t="s">
        <v>5</v>
      </c>
      <c r="E11" s="254"/>
      <c r="F11" s="254"/>
      <c r="G11" s="254" t="s">
        <v>89</v>
      </c>
      <c r="H11" s="254"/>
      <c r="I11" s="254"/>
      <c r="J11" s="254" t="s">
        <v>19</v>
      </c>
      <c r="K11" s="254"/>
      <c r="L11" s="254"/>
      <c r="M11" s="264" t="s">
        <v>6</v>
      </c>
      <c r="N11" s="262"/>
      <c r="O11" s="263"/>
      <c r="P11" s="262" t="s">
        <v>7</v>
      </c>
      <c r="Q11" s="262"/>
      <c r="R11" s="262"/>
      <c r="S11" s="254" t="s">
        <v>8</v>
      </c>
      <c r="T11" s="254"/>
      <c r="U11" s="254"/>
      <c r="V11" s="254" t="s">
        <v>9</v>
      </c>
      <c r="W11" s="254"/>
      <c r="X11" s="254"/>
      <c r="Y11" s="255" t="s">
        <v>10</v>
      </c>
      <c r="Z11" s="256"/>
      <c r="AA11" s="256"/>
      <c r="AB11" s="256"/>
      <c r="AC11" s="256"/>
      <c r="AD11" s="256"/>
      <c r="AE11" s="256"/>
      <c r="AF11" s="256"/>
      <c r="AG11" s="257"/>
      <c r="AH11" s="105" t="s">
        <v>74</v>
      </c>
    </row>
    <row r="12" spans="1:34" s="99" customFormat="1" ht="12" customHeight="1">
      <c r="A12" s="258" t="s">
        <v>72</v>
      </c>
      <c r="B12" s="258"/>
      <c r="C12" s="259"/>
      <c r="D12" s="254"/>
      <c r="E12" s="254"/>
      <c r="F12" s="254"/>
      <c r="G12" s="254"/>
      <c r="H12" s="254"/>
      <c r="I12" s="254"/>
      <c r="J12" s="254"/>
      <c r="K12" s="254"/>
      <c r="L12" s="254"/>
      <c r="M12" s="265"/>
      <c r="N12" s="252"/>
      <c r="O12" s="253"/>
      <c r="P12" s="252"/>
      <c r="Q12" s="252"/>
      <c r="R12" s="252"/>
      <c r="S12" s="254"/>
      <c r="T12" s="254"/>
      <c r="U12" s="254"/>
      <c r="V12" s="254"/>
      <c r="W12" s="254"/>
      <c r="X12" s="254"/>
      <c r="Y12" s="260" t="s">
        <v>7</v>
      </c>
      <c r="Z12" s="260"/>
      <c r="AA12" s="260"/>
      <c r="AB12" s="260" t="s">
        <v>14</v>
      </c>
      <c r="AC12" s="260"/>
      <c r="AD12" s="260"/>
      <c r="AE12" s="261" t="s">
        <v>15</v>
      </c>
      <c r="AF12" s="261"/>
      <c r="AG12" s="261"/>
      <c r="AH12" s="105" t="s">
        <v>72</v>
      </c>
    </row>
    <row r="13" spans="1:34" s="99" customFormat="1" ht="12" customHeight="1">
      <c r="A13" s="252" t="s">
        <v>11</v>
      </c>
      <c r="B13" s="252"/>
      <c r="C13" s="253"/>
      <c r="D13" s="151" t="s">
        <v>0</v>
      </c>
      <c r="E13" s="151" t="s">
        <v>11</v>
      </c>
      <c r="F13" s="151" t="s">
        <v>12</v>
      </c>
      <c r="G13" s="151" t="s">
        <v>0</v>
      </c>
      <c r="H13" s="151" t="s">
        <v>11</v>
      </c>
      <c r="I13" s="151" t="s">
        <v>12</v>
      </c>
      <c r="J13" s="151" t="s">
        <v>0</v>
      </c>
      <c r="K13" s="151" t="s">
        <v>11</v>
      </c>
      <c r="L13" s="151" t="s">
        <v>12</v>
      </c>
      <c r="M13" s="151" t="s">
        <v>0</v>
      </c>
      <c r="N13" s="151" t="s">
        <v>11</v>
      </c>
      <c r="O13" s="151" t="s">
        <v>12</v>
      </c>
      <c r="P13" s="152" t="s">
        <v>0</v>
      </c>
      <c r="Q13" s="151" t="s">
        <v>11</v>
      </c>
      <c r="R13" s="148" t="s">
        <v>12</v>
      </c>
      <c r="S13" s="151" t="s">
        <v>0</v>
      </c>
      <c r="T13" s="151" t="s">
        <v>11</v>
      </c>
      <c r="U13" s="151" t="s">
        <v>12</v>
      </c>
      <c r="V13" s="151" t="s">
        <v>0</v>
      </c>
      <c r="W13" s="151" t="s">
        <v>11</v>
      </c>
      <c r="X13" s="151" t="s">
        <v>12</v>
      </c>
      <c r="Y13" s="153" t="s">
        <v>0</v>
      </c>
      <c r="Z13" s="153" t="s">
        <v>11</v>
      </c>
      <c r="AA13" s="153" t="s">
        <v>12</v>
      </c>
      <c r="AB13" s="153" t="s">
        <v>0</v>
      </c>
      <c r="AC13" s="153" t="s">
        <v>11</v>
      </c>
      <c r="AD13" s="153" t="s">
        <v>12</v>
      </c>
      <c r="AE13" s="153" t="s">
        <v>0</v>
      </c>
      <c r="AF13" s="153" t="s">
        <v>11</v>
      </c>
      <c r="AG13" s="153" t="s">
        <v>12</v>
      </c>
      <c r="AH13" s="148" t="s">
        <v>11</v>
      </c>
    </row>
    <row r="14" spans="1:34" s="99" customFormat="1" ht="6" customHeight="1">
      <c r="A14" s="154"/>
      <c r="B14" s="154"/>
      <c r="C14" s="155"/>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1"/>
    </row>
    <row r="15" spans="1:34" s="99" customFormat="1" ht="10.5" customHeight="1">
      <c r="A15" s="250" t="s">
        <v>224</v>
      </c>
      <c r="B15" s="250"/>
      <c r="C15" s="251"/>
      <c r="D15" s="112">
        <v>2848</v>
      </c>
      <c r="E15" s="112">
        <v>37517</v>
      </c>
      <c r="F15" s="112">
        <v>387228</v>
      </c>
      <c r="G15" s="112">
        <v>61</v>
      </c>
      <c r="H15" s="112">
        <v>4515</v>
      </c>
      <c r="I15" s="112">
        <v>94224</v>
      </c>
      <c r="J15" s="112">
        <v>132</v>
      </c>
      <c r="K15" s="112">
        <v>2672</v>
      </c>
      <c r="L15" s="112">
        <v>26363</v>
      </c>
      <c r="M15" s="112">
        <v>185</v>
      </c>
      <c r="N15" s="112">
        <v>4088</v>
      </c>
      <c r="O15" s="112">
        <v>44514</v>
      </c>
      <c r="P15" s="113">
        <v>317</v>
      </c>
      <c r="Q15" s="113">
        <v>5497</v>
      </c>
      <c r="R15" s="113">
        <v>59535</v>
      </c>
      <c r="S15" s="113">
        <v>35</v>
      </c>
      <c r="T15" s="113">
        <v>1247</v>
      </c>
      <c r="U15" s="113">
        <v>21962</v>
      </c>
      <c r="V15" s="113">
        <v>2083</v>
      </c>
      <c r="W15" s="113">
        <v>18897</v>
      </c>
      <c r="X15" s="113">
        <v>137303</v>
      </c>
      <c r="Y15" s="113">
        <v>5</v>
      </c>
      <c r="Z15" s="113">
        <v>72</v>
      </c>
      <c r="AA15" s="113">
        <v>215</v>
      </c>
      <c r="AB15" s="113">
        <v>24</v>
      </c>
      <c r="AC15" s="113">
        <v>499</v>
      </c>
      <c r="AD15" s="113">
        <v>3038</v>
      </c>
      <c r="AE15" s="113">
        <v>6</v>
      </c>
      <c r="AF15" s="113">
        <v>30</v>
      </c>
      <c r="AG15" s="113">
        <v>74</v>
      </c>
      <c r="AH15" s="114" t="s">
        <v>224</v>
      </c>
    </row>
    <row r="16" spans="1:34" s="99" customFormat="1" ht="10.5" customHeight="1">
      <c r="A16" s="250" t="s">
        <v>225</v>
      </c>
      <c r="B16" s="250"/>
      <c r="C16" s="251"/>
      <c r="D16" s="112">
        <v>2855</v>
      </c>
      <c r="E16" s="112">
        <v>37614</v>
      </c>
      <c r="F16" s="112">
        <v>387091</v>
      </c>
      <c r="G16" s="112">
        <v>64</v>
      </c>
      <c r="H16" s="112">
        <v>4515</v>
      </c>
      <c r="I16" s="112">
        <v>93237</v>
      </c>
      <c r="J16" s="112">
        <v>132</v>
      </c>
      <c r="K16" s="112">
        <v>2672</v>
      </c>
      <c r="L16" s="112">
        <v>26378</v>
      </c>
      <c r="M16" s="112">
        <v>185</v>
      </c>
      <c r="N16" s="112">
        <v>4088</v>
      </c>
      <c r="O16" s="112">
        <v>44513</v>
      </c>
      <c r="P16" s="113">
        <v>317</v>
      </c>
      <c r="Q16" s="113">
        <v>5498</v>
      </c>
      <c r="R16" s="113">
        <v>59535</v>
      </c>
      <c r="S16" s="113">
        <v>35</v>
      </c>
      <c r="T16" s="113">
        <v>1247</v>
      </c>
      <c r="U16" s="113">
        <v>21961</v>
      </c>
      <c r="V16" s="113">
        <v>2087</v>
      </c>
      <c r="W16" s="113">
        <v>18994</v>
      </c>
      <c r="X16" s="113">
        <v>138140</v>
      </c>
      <c r="Y16" s="113">
        <v>5</v>
      </c>
      <c r="Z16" s="113">
        <v>72</v>
      </c>
      <c r="AA16" s="113">
        <v>215</v>
      </c>
      <c r="AB16" s="113">
        <v>24</v>
      </c>
      <c r="AC16" s="113">
        <v>498</v>
      </c>
      <c r="AD16" s="113">
        <v>3038</v>
      </c>
      <c r="AE16" s="113">
        <v>6</v>
      </c>
      <c r="AF16" s="113">
        <v>30</v>
      </c>
      <c r="AG16" s="113">
        <v>74</v>
      </c>
      <c r="AH16" s="114" t="s">
        <v>226</v>
      </c>
    </row>
    <row r="17" spans="1:34" s="99" customFormat="1" ht="10.5" customHeight="1">
      <c r="A17" s="250" t="s">
        <v>227</v>
      </c>
      <c r="B17" s="250"/>
      <c r="C17" s="251"/>
      <c r="D17" s="112">
        <v>2850</v>
      </c>
      <c r="E17" s="112">
        <v>37612.9</v>
      </c>
      <c r="F17" s="112">
        <v>386993.9</v>
      </c>
      <c r="G17" s="112">
        <v>61</v>
      </c>
      <c r="H17" s="112">
        <v>4515</v>
      </c>
      <c r="I17" s="112">
        <v>93237</v>
      </c>
      <c r="J17" s="112">
        <v>132</v>
      </c>
      <c r="K17" s="112">
        <v>2671.7</v>
      </c>
      <c r="L17" s="112">
        <v>26377.499999999996</v>
      </c>
      <c r="M17" s="112">
        <v>184</v>
      </c>
      <c r="N17" s="112">
        <v>4085</v>
      </c>
      <c r="O17" s="112">
        <v>44503.200000000004</v>
      </c>
      <c r="P17" s="113">
        <v>316</v>
      </c>
      <c r="Q17" s="113">
        <v>5491.7999999999993</v>
      </c>
      <c r="R17" s="113">
        <v>59474.5</v>
      </c>
      <c r="S17" s="113">
        <v>35</v>
      </c>
      <c r="T17" s="113">
        <v>1247.4000000000001</v>
      </c>
      <c r="U17" s="113">
        <v>21961.5</v>
      </c>
      <c r="V17" s="113">
        <v>2087</v>
      </c>
      <c r="W17" s="113">
        <v>19001.699999999997</v>
      </c>
      <c r="X17" s="113">
        <v>138113.79999999999</v>
      </c>
      <c r="Y17" s="113">
        <v>5</v>
      </c>
      <c r="Z17" s="113">
        <v>71.900000000000006</v>
      </c>
      <c r="AA17" s="113">
        <v>215</v>
      </c>
      <c r="AB17" s="113">
        <v>24</v>
      </c>
      <c r="AC17" s="113">
        <v>498.70000000000005</v>
      </c>
      <c r="AD17" s="113">
        <v>3037.7</v>
      </c>
      <c r="AE17" s="113">
        <v>6</v>
      </c>
      <c r="AF17" s="113">
        <v>29.7</v>
      </c>
      <c r="AG17" s="113">
        <v>73.7</v>
      </c>
      <c r="AH17" s="114" t="s">
        <v>228</v>
      </c>
    </row>
    <row r="18" spans="1:34" s="115" customFormat="1" ht="10.5" customHeight="1">
      <c r="A18" s="250" t="s">
        <v>229</v>
      </c>
      <c r="B18" s="250"/>
      <c r="C18" s="251"/>
      <c r="D18" s="112">
        <v>2850</v>
      </c>
      <c r="E18" s="112">
        <v>37614</v>
      </c>
      <c r="F18" s="112">
        <v>386999</v>
      </c>
      <c r="G18" s="112">
        <v>61</v>
      </c>
      <c r="H18" s="112">
        <v>4515</v>
      </c>
      <c r="I18" s="112">
        <v>93237</v>
      </c>
      <c r="J18" s="112">
        <v>132</v>
      </c>
      <c r="K18" s="112">
        <v>2672</v>
      </c>
      <c r="L18" s="112">
        <v>26378</v>
      </c>
      <c r="M18" s="112">
        <v>184</v>
      </c>
      <c r="N18" s="112">
        <v>4085</v>
      </c>
      <c r="O18" s="112">
        <v>44503</v>
      </c>
      <c r="P18" s="113">
        <v>316</v>
      </c>
      <c r="Q18" s="113">
        <v>5492</v>
      </c>
      <c r="R18" s="113">
        <v>59475</v>
      </c>
      <c r="S18" s="113">
        <v>35</v>
      </c>
      <c r="T18" s="113">
        <v>1247</v>
      </c>
      <c r="U18" s="113">
        <v>21962</v>
      </c>
      <c r="V18" s="113">
        <v>2087</v>
      </c>
      <c r="W18" s="113">
        <v>19002</v>
      </c>
      <c r="X18" s="113">
        <v>138117</v>
      </c>
      <c r="Y18" s="113">
        <v>5</v>
      </c>
      <c r="Z18" s="113">
        <v>72</v>
      </c>
      <c r="AA18" s="113">
        <v>215</v>
      </c>
      <c r="AB18" s="113">
        <v>24</v>
      </c>
      <c r="AC18" s="113">
        <v>499</v>
      </c>
      <c r="AD18" s="113">
        <v>3038</v>
      </c>
      <c r="AE18" s="113">
        <v>6</v>
      </c>
      <c r="AF18" s="113">
        <v>30</v>
      </c>
      <c r="AG18" s="113">
        <v>74</v>
      </c>
      <c r="AH18" s="114" t="s">
        <v>230</v>
      </c>
    </row>
    <row r="19" spans="1:34" s="119" customFormat="1" ht="10.5" customHeight="1">
      <c r="A19" s="248" t="s">
        <v>231</v>
      </c>
      <c r="B19" s="248"/>
      <c r="C19" s="249"/>
      <c r="D19" s="156">
        <v>2872</v>
      </c>
      <c r="E19" s="156">
        <v>37739</v>
      </c>
      <c r="F19" s="156">
        <v>389151</v>
      </c>
      <c r="G19" s="156">
        <v>61</v>
      </c>
      <c r="H19" s="156">
        <v>4515</v>
      </c>
      <c r="I19" s="156">
        <v>93237</v>
      </c>
      <c r="J19" s="156">
        <v>131</v>
      </c>
      <c r="K19" s="156">
        <v>2627</v>
      </c>
      <c r="L19" s="156">
        <v>26113</v>
      </c>
      <c r="M19" s="156">
        <v>184</v>
      </c>
      <c r="N19" s="156">
        <v>4085</v>
      </c>
      <c r="O19" s="156">
        <v>44514</v>
      </c>
      <c r="P19" s="157">
        <v>316</v>
      </c>
      <c r="Q19" s="157">
        <v>5488</v>
      </c>
      <c r="R19" s="157">
        <v>59627</v>
      </c>
      <c r="S19" s="157">
        <v>35</v>
      </c>
      <c r="T19" s="157">
        <v>1247</v>
      </c>
      <c r="U19" s="157">
        <v>21961</v>
      </c>
      <c r="V19" s="157">
        <v>2110</v>
      </c>
      <c r="W19" s="157">
        <v>19176</v>
      </c>
      <c r="X19" s="157">
        <v>140372</v>
      </c>
      <c r="Y19" s="157">
        <v>5</v>
      </c>
      <c r="Z19" s="157">
        <v>72</v>
      </c>
      <c r="AA19" s="157">
        <v>215</v>
      </c>
      <c r="AB19" s="157">
        <v>24</v>
      </c>
      <c r="AC19" s="157">
        <v>499</v>
      </c>
      <c r="AD19" s="157">
        <v>3038</v>
      </c>
      <c r="AE19" s="157">
        <v>6</v>
      </c>
      <c r="AF19" s="157">
        <v>30</v>
      </c>
      <c r="AG19" s="157">
        <v>74</v>
      </c>
      <c r="AH19" s="121" t="s">
        <v>232</v>
      </c>
    </row>
    <row r="20" spans="1:34" s="119" customFormat="1" ht="6" customHeight="1">
      <c r="A20" s="149"/>
      <c r="B20" s="149"/>
      <c r="C20" s="150"/>
      <c r="D20" s="118"/>
      <c r="E20" s="118"/>
      <c r="F20" s="118"/>
      <c r="G20" s="118"/>
      <c r="H20" s="118"/>
      <c r="I20" s="118"/>
      <c r="J20" s="118"/>
      <c r="K20" s="118"/>
      <c r="L20" s="118"/>
      <c r="M20" s="118"/>
      <c r="N20" s="118"/>
      <c r="O20" s="118"/>
      <c r="P20" s="120"/>
      <c r="Q20" s="120"/>
      <c r="R20" s="120"/>
      <c r="S20" s="120"/>
      <c r="T20" s="120"/>
      <c r="U20" s="120"/>
      <c r="V20" s="120"/>
      <c r="W20" s="120"/>
      <c r="X20" s="120"/>
      <c r="Y20" s="120"/>
      <c r="Z20" s="120"/>
      <c r="AA20" s="120"/>
      <c r="AB20" s="120"/>
      <c r="AC20" s="120"/>
      <c r="AD20" s="120"/>
      <c r="AE20" s="120"/>
      <c r="AF20" s="120"/>
      <c r="AG20" s="120"/>
      <c r="AH20" s="121"/>
    </row>
    <row r="21" spans="1:34" s="122" customFormat="1" ht="10.5" customHeight="1">
      <c r="A21" s="248" t="s">
        <v>107</v>
      </c>
      <c r="B21" s="248"/>
      <c r="C21" s="249"/>
      <c r="D21" s="112"/>
      <c r="E21" s="112"/>
      <c r="F21" s="112"/>
      <c r="G21" s="112"/>
      <c r="H21" s="112"/>
      <c r="I21" s="112"/>
      <c r="J21" s="112"/>
      <c r="K21" s="112"/>
      <c r="L21" s="112"/>
      <c r="M21" s="112"/>
      <c r="N21" s="112"/>
      <c r="O21" s="112"/>
      <c r="P21" s="113"/>
      <c r="Q21" s="113"/>
      <c r="R21" s="113"/>
      <c r="S21" s="113"/>
      <c r="T21" s="113"/>
      <c r="U21" s="113"/>
      <c r="V21" s="113"/>
      <c r="W21" s="113"/>
      <c r="X21" s="113"/>
      <c r="Y21" s="113"/>
      <c r="Z21" s="113"/>
      <c r="AA21" s="113"/>
      <c r="AB21" s="113"/>
      <c r="AC21" s="113"/>
      <c r="AD21" s="113"/>
      <c r="AE21" s="113"/>
      <c r="AF21" s="113"/>
      <c r="AG21" s="123"/>
      <c r="AH21" s="121" t="s">
        <v>107</v>
      </c>
    </row>
    <row r="22" spans="1:34" s="99" customFormat="1" ht="10.5">
      <c r="A22" s="124"/>
      <c r="B22" s="154">
        <v>1</v>
      </c>
      <c r="C22" s="155" t="s">
        <v>20</v>
      </c>
      <c r="D22" s="125">
        <v>2377</v>
      </c>
      <c r="E22" s="125">
        <v>12742</v>
      </c>
      <c r="F22" s="125">
        <v>87717</v>
      </c>
      <c r="G22" s="125">
        <v>40</v>
      </c>
      <c r="H22" s="125">
        <v>218</v>
      </c>
      <c r="I22" s="125">
        <v>4469</v>
      </c>
      <c r="J22" s="125">
        <v>85</v>
      </c>
      <c r="K22" s="125">
        <v>516</v>
      </c>
      <c r="L22" s="125">
        <v>3896</v>
      </c>
      <c r="M22" s="125">
        <v>134</v>
      </c>
      <c r="N22" s="125">
        <v>807</v>
      </c>
      <c r="O22" s="125">
        <v>6976</v>
      </c>
      <c r="P22" s="113">
        <v>248</v>
      </c>
      <c r="Q22" s="113">
        <v>1422</v>
      </c>
      <c r="R22" s="113">
        <v>11388</v>
      </c>
      <c r="S22" s="113">
        <v>26</v>
      </c>
      <c r="T22" s="113">
        <v>169</v>
      </c>
      <c r="U22" s="113">
        <v>4393</v>
      </c>
      <c r="V22" s="113">
        <v>1820</v>
      </c>
      <c r="W22" s="113">
        <v>9466</v>
      </c>
      <c r="X22" s="113">
        <v>56017</v>
      </c>
      <c r="Y22" s="113">
        <v>4</v>
      </c>
      <c r="Z22" s="113">
        <v>29</v>
      </c>
      <c r="AA22" s="113">
        <v>86</v>
      </c>
      <c r="AB22" s="113">
        <v>14</v>
      </c>
      <c r="AC22" s="113">
        <v>85</v>
      </c>
      <c r="AD22" s="113">
        <v>418</v>
      </c>
      <c r="AE22" s="113">
        <v>6</v>
      </c>
      <c r="AF22" s="113">
        <v>30</v>
      </c>
      <c r="AG22" s="113">
        <v>74</v>
      </c>
      <c r="AH22" s="126">
        <v>1</v>
      </c>
    </row>
    <row r="23" spans="1:34" s="99" customFormat="1" ht="10.5">
      <c r="A23" s="124"/>
      <c r="B23" s="154">
        <v>2</v>
      </c>
      <c r="C23" s="155" t="s">
        <v>21</v>
      </c>
      <c r="D23" s="125">
        <v>291</v>
      </c>
      <c r="E23" s="125">
        <v>5704</v>
      </c>
      <c r="F23" s="125">
        <v>43830</v>
      </c>
      <c r="G23" s="125">
        <v>8</v>
      </c>
      <c r="H23" s="125">
        <v>171</v>
      </c>
      <c r="I23" s="125">
        <v>4885</v>
      </c>
      <c r="J23" s="125">
        <v>20</v>
      </c>
      <c r="K23" s="125">
        <v>422</v>
      </c>
      <c r="L23" s="125">
        <v>3340</v>
      </c>
      <c r="M23" s="125">
        <v>25</v>
      </c>
      <c r="N23" s="125">
        <v>555</v>
      </c>
      <c r="O23" s="125">
        <v>5009</v>
      </c>
      <c r="P23" s="113">
        <v>38</v>
      </c>
      <c r="Q23" s="113">
        <v>734</v>
      </c>
      <c r="R23" s="113">
        <v>6909</v>
      </c>
      <c r="S23" s="113">
        <v>4</v>
      </c>
      <c r="T23" s="113">
        <v>75</v>
      </c>
      <c r="U23" s="113">
        <v>840</v>
      </c>
      <c r="V23" s="113">
        <v>189</v>
      </c>
      <c r="W23" s="113">
        <v>3572</v>
      </c>
      <c r="X23" s="113">
        <v>21654</v>
      </c>
      <c r="Y23" s="127">
        <v>0</v>
      </c>
      <c r="Z23" s="127">
        <v>0</v>
      </c>
      <c r="AA23" s="127">
        <v>0</v>
      </c>
      <c r="AB23" s="113">
        <v>7</v>
      </c>
      <c r="AC23" s="113">
        <v>175</v>
      </c>
      <c r="AD23" s="113">
        <v>1193</v>
      </c>
      <c r="AE23" s="125">
        <v>0</v>
      </c>
      <c r="AF23" s="125">
        <v>0</v>
      </c>
      <c r="AG23" s="125">
        <v>0</v>
      </c>
      <c r="AH23" s="126">
        <v>2</v>
      </c>
    </row>
    <row r="24" spans="1:34" s="99" customFormat="1" ht="10.5">
      <c r="A24" s="124"/>
      <c r="B24" s="154">
        <v>3</v>
      </c>
      <c r="C24" s="155" t="s">
        <v>30</v>
      </c>
      <c r="D24" s="125">
        <v>93</v>
      </c>
      <c r="E24" s="125">
        <v>3585</v>
      </c>
      <c r="F24" s="125">
        <v>36365</v>
      </c>
      <c r="G24" s="125">
        <v>3</v>
      </c>
      <c r="H24" s="125">
        <v>154</v>
      </c>
      <c r="I24" s="125">
        <v>3293</v>
      </c>
      <c r="J24" s="125">
        <v>10</v>
      </c>
      <c r="K24" s="125">
        <v>384</v>
      </c>
      <c r="L24" s="125">
        <v>4189</v>
      </c>
      <c r="M24" s="125">
        <v>13</v>
      </c>
      <c r="N24" s="125">
        <v>498</v>
      </c>
      <c r="O24" s="125">
        <v>4993</v>
      </c>
      <c r="P24" s="113">
        <v>14</v>
      </c>
      <c r="Q24" s="113">
        <v>584</v>
      </c>
      <c r="R24" s="113">
        <v>7200</v>
      </c>
      <c r="S24" s="127">
        <v>0</v>
      </c>
      <c r="T24" s="127">
        <v>0</v>
      </c>
      <c r="U24" s="127">
        <v>0</v>
      </c>
      <c r="V24" s="113">
        <v>51</v>
      </c>
      <c r="W24" s="113">
        <v>1892</v>
      </c>
      <c r="X24" s="113">
        <v>16442</v>
      </c>
      <c r="Y24" s="113">
        <v>1</v>
      </c>
      <c r="Z24" s="113">
        <v>43</v>
      </c>
      <c r="AA24" s="113">
        <v>129</v>
      </c>
      <c r="AB24" s="113">
        <v>1</v>
      </c>
      <c r="AC24" s="113">
        <v>30</v>
      </c>
      <c r="AD24" s="113">
        <v>119</v>
      </c>
      <c r="AE24" s="125">
        <v>0</v>
      </c>
      <c r="AF24" s="125">
        <v>0</v>
      </c>
      <c r="AG24" s="125">
        <v>0</v>
      </c>
      <c r="AH24" s="126">
        <v>3</v>
      </c>
    </row>
    <row r="25" spans="1:34" s="99" customFormat="1" ht="10.5">
      <c r="A25" s="124"/>
      <c r="B25" s="154">
        <v>4</v>
      </c>
      <c r="C25" s="155" t="s">
        <v>31</v>
      </c>
      <c r="D25" s="125">
        <v>70</v>
      </c>
      <c r="E25" s="125">
        <v>4804</v>
      </c>
      <c r="F25" s="125">
        <v>55834</v>
      </c>
      <c r="G25" s="125">
        <v>2</v>
      </c>
      <c r="H25" s="125">
        <v>213</v>
      </c>
      <c r="I25" s="125">
        <v>4932</v>
      </c>
      <c r="J25" s="125">
        <v>13</v>
      </c>
      <c r="K25" s="125">
        <v>851</v>
      </c>
      <c r="L25" s="125">
        <v>10519</v>
      </c>
      <c r="M25" s="125">
        <v>6</v>
      </c>
      <c r="N25" s="125">
        <v>383</v>
      </c>
      <c r="O25" s="125">
        <v>6322</v>
      </c>
      <c r="P25" s="113">
        <v>7</v>
      </c>
      <c r="Q25" s="113">
        <v>515</v>
      </c>
      <c r="R25" s="113">
        <v>4972</v>
      </c>
      <c r="S25" s="113">
        <v>3</v>
      </c>
      <c r="T25" s="113">
        <v>214</v>
      </c>
      <c r="U25" s="113">
        <v>4093</v>
      </c>
      <c r="V25" s="113">
        <v>38</v>
      </c>
      <c r="W25" s="113">
        <v>2566</v>
      </c>
      <c r="X25" s="113">
        <v>24600</v>
      </c>
      <c r="Y25" s="127">
        <v>0</v>
      </c>
      <c r="Z25" s="127">
        <v>0</v>
      </c>
      <c r="AA25" s="127">
        <v>0</v>
      </c>
      <c r="AB25" s="113">
        <v>1</v>
      </c>
      <c r="AC25" s="113">
        <v>62</v>
      </c>
      <c r="AD25" s="113">
        <v>396</v>
      </c>
      <c r="AE25" s="125">
        <v>0</v>
      </c>
      <c r="AF25" s="125">
        <v>0</v>
      </c>
      <c r="AG25" s="125">
        <v>0</v>
      </c>
      <c r="AH25" s="126">
        <v>4</v>
      </c>
    </row>
    <row r="26" spans="1:34" s="99" customFormat="1" ht="10.5">
      <c r="A26" s="124"/>
      <c r="B26" s="154">
        <v>5</v>
      </c>
      <c r="C26" s="155" t="s">
        <v>22</v>
      </c>
      <c r="D26" s="125">
        <v>41</v>
      </c>
      <c r="E26" s="125">
        <v>10904</v>
      </c>
      <c r="F26" s="125">
        <v>165405</v>
      </c>
      <c r="G26" s="125">
        <v>8</v>
      </c>
      <c r="H26" s="125">
        <v>3759</v>
      </c>
      <c r="I26" s="125">
        <v>75658</v>
      </c>
      <c r="J26" s="125">
        <v>3</v>
      </c>
      <c r="K26" s="125">
        <v>454</v>
      </c>
      <c r="L26" s="125">
        <v>4169</v>
      </c>
      <c r="M26" s="125">
        <v>6</v>
      </c>
      <c r="N26" s="125">
        <v>1842</v>
      </c>
      <c r="O26" s="125">
        <v>21214</v>
      </c>
      <c r="P26" s="113">
        <v>9</v>
      </c>
      <c r="Q26" s="113">
        <v>2233</v>
      </c>
      <c r="R26" s="113">
        <v>29158</v>
      </c>
      <c r="S26" s="113">
        <v>2</v>
      </c>
      <c r="T26" s="113">
        <v>789</v>
      </c>
      <c r="U26" s="113">
        <v>12635</v>
      </c>
      <c r="V26" s="113">
        <v>12</v>
      </c>
      <c r="W26" s="113">
        <v>1680</v>
      </c>
      <c r="X26" s="113">
        <v>21659</v>
      </c>
      <c r="Y26" s="127">
        <v>0</v>
      </c>
      <c r="Z26" s="127">
        <v>0</v>
      </c>
      <c r="AA26" s="127">
        <v>0</v>
      </c>
      <c r="AB26" s="113">
        <v>1</v>
      </c>
      <c r="AC26" s="113">
        <v>147</v>
      </c>
      <c r="AD26" s="113">
        <v>912</v>
      </c>
      <c r="AE26" s="125">
        <v>0</v>
      </c>
      <c r="AF26" s="125">
        <v>0</v>
      </c>
      <c r="AG26" s="125">
        <v>0</v>
      </c>
      <c r="AH26" s="126">
        <v>5</v>
      </c>
    </row>
    <row r="27" spans="1:34" s="99" customFormat="1" ht="10.5" customHeight="1">
      <c r="A27" s="248" t="s">
        <v>1</v>
      </c>
      <c r="B27" s="248"/>
      <c r="C27" s="249"/>
      <c r="D27" s="125"/>
      <c r="E27" s="125"/>
      <c r="F27" s="125"/>
      <c r="G27" s="125"/>
      <c r="H27" s="125"/>
      <c r="I27" s="125"/>
      <c r="J27" s="125"/>
      <c r="K27" s="125"/>
      <c r="L27" s="125"/>
      <c r="M27" s="125"/>
      <c r="N27" s="125"/>
      <c r="O27" s="125"/>
      <c r="P27" s="113"/>
      <c r="Q27" s="113"/>
      <c r="R27" s="113"/>
      <c r="S27" s="113"/>
      <c r="T27" s="113"/>
      <c r="U27" s="113"/>
      <c r="V27" s="113"/>
      <c r="W27" s="113"/>
      <c r="X27" s="113"/>
      <c r="Y27" s="113"/>
      <c r="Z27" s="113"/>
      <c r="AA27" s="113"/>
      <c r="AB27" s="113"/>
      <c r="AC27" s="113"/>
      <c r="AD27" s="113"/>
      <c r="AE27" s="125"/>
      <c r="AF27" s="113"/>
      <c r="AG27" s="123"/>
      <c r="AH27" s="121" t="s">
        <v>1</v>
      </c>
    </row>
    <row r="28" spans="1:34" s="99" customFormat="1" ht="10.5">
      <c r="A28" s="154"/>
      <c r="B28" s="154">
        <v>1</v>
      </c>
      <c r="C28" s="155" t="s">
        <v>20</v>
      </c>
      <c r="D28" s="125">
        <v>211</v>
      </c>
      <c r="E28" s="125">
        <v>1667</v>
      </c>
      <c r="F28" s="125">
        <v>10761</v>
      </c>
      <c r="G28" s="127">
        <v>0</v>
      </c>
      <c r="H28" s="127">
        <v>0</v>
      </c>
      <c r="I28" s="127">
        <v>0</v>
      </c>
      <c r="J28" s="125">
        <v>4</v>
      </c>
      <c r="K28" s="125">
        <v>37</v>
      </c>
      <c r="L28" s="125">
        <v>261</v>
      </c>
      <c r="M28" s="125">
        <v>5</v>
      </c>
      <c r="N28" s="125">
        <v>50</v>
      </c>
      <c r="O28" s="125">
        <v>864</v>
      </c>
      <c r="P28" s="113">
        <v>19</v>
      </c>
      <c r="Q28" s="113">
        <v>161</v>
      </c>
      <c r="R28" s="113">
        <v>2010</v>
      </c>
      <c r="S28" s="113">
        <v>7</v>
      </c>
      <c r="T28" s="113">
        <v>64</v>
      </c>
      <c r="U28" s="113">
        <v>1490</v>
      </c>
      <c r="V28" s="113">
        <v>172</v>
      </c>
      <c r="W28" s="113">
        <v>1321</v>
      </c>
      <c r="X28" s="113">
        <v>6047</v>
      </c>
      <c r="Y28" s="113">
        <v>3</v>
      </c>
      <c r="Z28" s="113">
        <v>25</v>
      </c>
      <c r="AA28" s="113">
        <v>72</v>
      </c>
      <c r="AB28" s="125">
        <v>0</v>
      </c>
      <c r="AC28" s="125">
        <v>0</v>
      </c>
      <c r="AD28" s="125">
        <v>0</v>
      </c>
      <c r="AE28" s="125">
        <v>1</v>
      </c>
      <c r="AF28" s="113">
        <v>9</v>
      </c>
      <c r="AG28" s="113">
        <v>17</v>
      </c>
      <c r="AH28" s="126">
        <v>1</v>
      </c>
    </row>
    <row r="29" spans="1:34" s="99" customFormat="1" ht="10.5">
      <c r="A29" s="154"/>
      <c r="B29" s="154">
        <v>2</v>
      </c>
      <c r="C29" s="155" t="s">
        <v>21</v>
      </c>
      <c r="D29" s="125">
        <v>131</v>
      </c>
      <c r="E29" s="125">
        <v>2587</v>
      </c>
      <c r="F29" s="125">
        <v>20006</v>
      </c>
      <c r="G29" s="125">
        <v>3</v>
      </c>
      <c r="H29" s="125">
        <v>60</v>
      </c>
      <c r="I29" s="125">
        <v>2075</v>
      </c>
      <c r="J29" s="125">
        <v>11</v>
      </c>
      <c r="K29" s="125">
        <v>248</v>
      </c>
      <c r="L29" s="125">
        <v>1892</v>
      </c>
      <c r="M29" s="125">
        <v>17</v>
      </c>
      <c r="N29" s="125">
        <v>399</v>
      </c>
      <c r="O29" s="125">
        <v>3737</v>
      </c>
      <c r="P29" s="113">
        <v>21</v>
      </c>
      <c r="Q29" s="113">
        <v>422</v>
      </c>
      <c r="R29" s="113">
        <v>4284</v>
      </c>
      <c r="S29" s="113">
        <v>1</v>
      </c>
      <c r="T29" s="113">
        <v>17</v>
      </c>
      <c r="U29" s="113">
        <v>34</v>
      </c>
      <c r="V29" s="113">
        <v>72</v>
      </c>
      <c r="W29" s="113">
        <v>1285</v>
      </c>
      <c r="X29" s="113">
        <v>6891</v>
      </c>
      <c r="Y29" s="127">
        <v>0</v>
      </c>
      <c r="Z29" s="127">
        <v>0</v>
      </c>
      <c r="AA29" s="127">
        <v>0</v>
      </c>
      <c r="AB29" s="113">
        <v>6</v>
      </c>
      <c r="AC29" s="113">
        <v>156</v>
      </c>
      <c r="AD29" s="113">
        <v>1093</v>
      </c>
      <c r="AE29" s="125">
        <v>0</v>
      </c>
      <c r="AF29" s="125">
        <v>0</v>
      </c>
      <c r="AG29" s="125">
        <v>0</v>
      </c>
      <c r="AH29" s="126">
        <v>2</v>
      </c>
    </row>
    <row r="30" spans="1:34" s="99" customFormat="1" ht="10.5">
      <c r="A30" s="154"/>
      <c r="B30" s="154">
        <v>3</v>
      </c>
      <c r="C30" s="155" t="s">
        <v>30</v>
      </c>
      <c r="D30" s="125">
        <v>58</v>
      </c>
      <c r="E30" s="125">
        <v>2316</v>
      </c>
      <c r="F30" s="125">
        <v>24123</v>
      </c>
      <c r="G30" s="125">
        <v>2</v>
      </c>
      <c r="H30" s="125">
        <v>124</v>
      </c>
      <c r="I30" s="125">
        <v>2872</v>
      </c>
      <c r="J30" s="125">
        <v>6</v>
      </c>
      <c r="K30" s="125">
        <v>240</v>
      </c>
      <c r="L30" s="125">
        <v>2457</v>
      </c>
      <c r="M30" s="125">
        <v>9</v>
      </c>
      <c r="N30" s="125">
        <v>351</v>
      </c>
      <c r="O30" s="125">
        <v>3485</v>
      </c>
      <c r="P30" s="113">
        <v>11</v>
      </c>
      <c r="Q30" s="113">
        <v>459</v>
      </c>
      <c r="R30" s="113">
        <v>5363</v>
      </c>
      <c r="S30" s="127">
        <v>0</v>
      </c>
      <c r="T30" s="127">
        <v>0</v>
      </c>
      <c r="U30" s="127">
        <v>0</v>
      </c>
      <c r="V30" s="113">
        <v>28</v>
      </c>
      <c r="W30" s="113">
        <v>1069</v>
      </c>
      <c r="X30" s="113">
        <v>9698</v>
      </c>
      <c r="Y30" s="113">
        <v>1</v>
      </c>
      <c r="Z30" s="113">
        <v>43</v>
      </c>
      <c r="AA30" s="113">
        <v>129</v>
      </c>
      <c r="AB30" s="113">
        <v>1</v>
      </c>
      <c r="AC30" s="113">
        <v>30</v>
      </c>
      <c r="AD30" s="113">
        <v>119</v>
      </c>
      <c r="AE30" s="125">
        <v>0</v>
      </c>
      <c r="AF30" s="125">
        <v>0</v>
      </c>
      <c r="AG30" s="125">
        <v>0</v>
      </c>
      <c r="AH30" s="126">
        <v>3</v>
      </c>
    </row>
    <row r="31" spans="1:34" s="99" customFormat="1" ht="10.5">
      <c r="A31" s="154"/>
      <c r="B31" s="154">
        <v>4</v>
      </c>
      <c r="C31" s="155" t="s">
        <v>31</v>
      </c>
      <c r="D31" s="125">
        <v>45</v>
      </c>
      <c r="E31" s="125">
        <v>3066</v>
      </c>
      <c r="F31" s="125">
        <v>40597</v>
      </c>
      <c r="G31" s="125">
        <v>1</v>
      </c>
      <c r="H31" s="125">
        <v>67</v>
      </c>
      <c r="I31" s="125">
        <v>2352</v>
      </c>
      <c r="J31" s="125">
        <v>9</v>
      </c>
      <c r="K31" s="125">
        <v>587</v>
      </c>
      <c r="L31" s="125">
        <v>7749</v>
      </c>
      <c r="M31" s="125">
        <v>6</v>
      </c>
      <c r="N31" s="125">
        <v>383</v>
      </c>
      <c r="O31" s="125">
        <v>6322</v>
      </c>
      <c r="P31" s="113">
        <v>4</v>
      </c>
      <c r="Q31" s="113">
        <v>271</v>
      </c>
      <c r="R31" s="113">
        <v>2209</v>
      </c>
      <c r="S31" s="113">
        <v>3</v>
      </c>
      <c r="T31" s="113">
        <v>214</v>
      </c>
      <c r="U31" s="113">
        <v>4094</v>
      </c>
      <c r="V31" s="113">
        <v>21</v>
      </c>
      <c r="W31" s="113">
        <v>1482</v>
      </c>
      <c r="X31" s="113">
        <v>17475</v>
      </c>
      <c r="Y31" s="127">
        <v>0</v>
      </c>
      <c r="Z31" s="127">
        <v>0</v>
      </c>
      <c r="AA31" s="127">
        <v>0</v>
      </c>
      <c r="AB31" s="113">
        <v>1</v>
      </c>
      <c r="AC31" s="113">
        <v>62</v>
      </c>
      <c r="AD31" s="113">
        <v>396</v>
      </c>
      <c r="AE31" s="125">
        <v>0</v>
      </c>
      <c r="AF31" s="125">
        <v>0</v>
      </c>
      <c r="AG31" s="125">
        <v>0</v>
      </c>
      <c r="AH31" s="126">
        <v>4</v>
      </c>
    </row>
    <row r="32" spans="1:34" s="99" customFormat="1" ht="10.5">
      <c r="A32" s="154"/>
      <c r="B32" s="154">
        <v>5</v>
      </c>
      <c r="C32" s="155" t="s">
        <v>22</v>
      </c>
      <c r="D32" s="125">
        <v>29</v>
      </c>
      <c r="E32" s="125">
        <v>8226</v>
      </c>
      <c r="F32" s="125">
        <v>136144</v>
      </c>
      <c r="G32" s="125">
        <v>6</v>
      </c>
      <c r="H32" s="125">
        <v>3050</v>
      </c>
      <c r="I32" s="125">
        <v>65549</v>
      </c>
      <c r="J32" s="125">
        <v>2</v>
      </c>
      <c r="K32" s="125">
        <v>266</v>
      </c>
      <c r="L32" s="125">
        <v>2716</v>
      </c>
      <c r="M32" s="125">
        <v>4</v>
      </c>
      <c r="N32" s="125">
        <v>1147</v>
      </c>
      <c r="O32" s="125">
        <v>15239</v>
      </c>
      <c r="P32" s="113">
        <v>9</v>
      </c>
      <c r="Q32" s="113">
        <v>2233</v>
      </c>
      <c r="R32" s="113">
        <v>29158</v>
      </c>
      <c r="S32" s="113">
        <v>1</v>
      </c>
      <c r="T32" s="113">
        <v>476</v>
      </c>
      <c r="U32" s="113">
        <v>7611</v>
      </c>
      <c r="V32" s="113">
        <v>6</v>
      </c>
      <c r="W32" s="113">
        <v>908</v>
      </c>
      <c r="X32" s="113">
        <v>14959</v>
      </c>
      <c r="Y32" s="127">
        <v>0</v>
      </c>
      <c r="Z32" s="127">
        <v>0</v>
      </c>
      <c r="AA32" s="127">
        <v>0</v>
      </c>
      <c r="AB32" s="113">
        <v>1</v>
      </c>
      <c r="AC32" s="113">
        <v>146</v>
      </c>
      <c r="AD32" s="113">
        <v>912</v>
      </c>
      <c r="AE32" s="125">
        <v>0</v>
      </c>
      <c r="AF32" s="125">
        <v>0</v>
      </c>
      <c r="AG32" s="125">
        <v>0</v>
      </c>
      <c r="AH32" s="126">
        <v>5</v>
      </c>
    </row>
    <row r="33" spans="1:34" s="99" customFormat="1" ht="10.5" customHeight="1">
      <c r="A33" s="248" t="s">
        <v>2</v>
      </c>
      <c r="B33" s="248"/>
      <c r="C33" s="249"/>
      <c r="D33" s="125"/>
      <c r="E33" s="125"/>
      <c r="F33" s="125"/>
      <c r="G33" s="125"/>
      <c r="H33" s="125"/>
      <c r="I33" s="125"/>
      <c r="J33" s="125"/>
      <c r="K33" s="125"/>
      <c r="L33" s="125"/>
      <c r="M33" s="125"/>
      <c r="N33" s="125"/>
      <c r="O33" s="125"/>
      <c r="P33" s="113"/>
      <c r="Q33" s="113"/>
      <c r="R33" s="113"/>
      <c r="S33" s="113"/>
      <c r="T33" s="113"/>
      <c r="U33" s="113"/>
      <c r="V33" s="113"/>
      <c r="W33" s="113"/>
      <c r="X33" s="113"/>
      <c r="Y33" s="113"/>
      <c r="Z33" s="113"/>
      <c r="AA33" s="113"/>
      <c r="AB33" s="113"/>
      <c r="AC33" s="113"/>
      <c r="AD33" s="113"/>
      <c r="AE33" s="125"/>
      <c r="AF33" s="113"/>
      <c r="AG33" s="123"/>
      <c r="AH33" s="128" t="s">
        <v>2</v>
      </c>
    </row>
    <row r="34" spans="1:34" s="99" customFormat="1" ht="10.5">
      <c r="A34" s="154"/>
      <c r="B34" s="154">
        <v>1</v>
      </c>
      <c r="C34" s="155" t="s">
        <v>20</v>
      </c>
      <c r="D34" s="125">
        <v>2083</v>
      </c>
      <c r="E34" s="125">
        <v>10662</v>
      </c>
      <c r="F34" s="125">
        <v>76096</v>
      </c>
      <c r="G34" s="125">
        <v>40</v>
      </c>
      <c r="H34" s="125">
        <v>218</v>
      </c>
      <c r="I34" s="125">
        <v>4469</v>
      </c>
      <c r="J34" s="125">
        <v>80</v>
      </c>
      <c r="K34" s="125">
        <v>476</v>
      </c>
      <c r="L34" s="125">
        <v>3624</v>
      </c>
      <c r="M34" s="125">
        <v>126</v>
      </c>
      <c r="N34" s="125">
        <v>739</v>
      </c>
      <c r="O34" s="125">
        <v>6103</v>
      </c>
      <c r="P34" s="113">
        <v>228</v>
      </c>
      <c r="Q34" s="113">
        <v>1259</v>
      </c>
      <c r="R34" s="113">
        <v>9375</v>
      </c>
      <c r="S34" s="113">
        <v>19</v>
      </c>
      <c r="T34" s="113">
        <v>105</v>
      </c>
      <c r="U34" s="113">
        <v>2903</v>
      </c>
      <c r="V34" s="113">
        <v>1570</v>
      </c>
      <c r="W34" s="113">
        <v>7755</v>
      </c>
      <c r="X34" s="113">
        <v>49133</v>
      </c>
      <c r="Y34" s="113">
        <v>1</v>
      </c>
      <c r="Z34" s="113">
        <v>4</v>
      </c>
      <c r="AA34" s="113">
        <v>14</v>
      </c>
      <c r="AB34" s="113">
        <v>14</v>
      </c>
      <c r="AC34" s="113">
        <v>85</v>
      </c>
      <c r="AD34" s="113">
        <v>418</v>
      </c>
      <c r="AE34" s="125">
        <v>5</v>
      </c>
      <c r="AF34" s="113">
        <v>21</v>
      </c>
      <c r="AG34" s="113">
        <v>57</v>
      </c>
      <c r="AH34" s="126">
        <v>1</v>
      </c>
    </row>
    <row r="35" spans="1:34" s="99" customFormat="1" ht="10.5">
      <c r="A35" s="154"/>
      <c r="B35" s="154">
        <v>2</v>
      </c>
      <c r="C35" s="155" t="s">
        <v>21</v>
      </c>
      <c r="D35" s="125">
        <v>153</v>
      </c>
      <c r="E35" s="125">
        <v>2990</v>
      </c>
      <c r="F35" s="125">
        <v>23594</v>
      </c>
      <c r="G35" s="125">
        <v>5</v>
      </c>
      <c r="H35" s="125">
        <v>111</v>
      </c>
      <c r="I35" s="125">
        <v>2810</v>
      </c>
      <c r="J35" s="125">
        <v>9</v>
      </c>
      <c r="K35" s="125">
        <v>174</v>
      </c>
      <c r="L35" s="125">
        <v>1448</v>
      </c>
      <c r="M35" s="125">
        <v>8</v>
      </c>
      <c r="N35" s="125">
        <v>156</v>
      </c>
      <c r="O35" s="125">
        <v>1273</v>
      </c>
      <c r="P35" s="113">
        <v>17</v>
      </c>
      <c r="Q35" s="113">
        <v>311</v>
      </c>
      <c r="R35" s="113">
        <v>2625</v>
      </c>
      <c r="S35" s="113">
        <v>3</v>
      </c>
      <c r="T35" s="113">
        <v>57</v>
      </c>
      <c r="U35" s="113">
        <v>805</v>
      </c>
      <c r="V35" s="113">
        <v>110</v>
      </c>
      <c r="W35" s="113">
        <v>2161</v>
      </c>
      <c r="X35" s="113">
        <v>14533</v>
      </c>
      <c r="Y35" s="127">
        <v>0</v>
      </c>
      <c r="Z35" s="127">
        <v>0</v>
      </c>
      <c r="AA35" s="127">
        <v>0</v>
      </c>
      <c r="AB35" s="113">
        <v>1</v>
      </c>
      <c r="AC35" s="113">
        <v>20</v>
      </c>
      <c r="AD35" s="113">
        <v>100</v>
      </c>
      <c r="AE35" s="125">
        <v>0</v>
      </c>
      <c r="AF35" s="125">
        <v>0</v>
      </c>
      <c r="AG35" s="125">
        <v>0</v>
      </c>
      <c r="AH35" s="126">
        <v>2</v>
      </c>
    </row>
    <row r="36" spans="1:34" s="99" customFormat="1" ht="10.5">
      <c r="A36" s="154"/>
      <c r="B36" s="154">
        <v>3</v>
      </c>
      <c r="C36" s="155" t="s">
        <v>30</v>
      </c>
      <c r="D36" s="125">
        <v>35</v>
      </c>
      <c r="E36" s="125">
        <v>1269</v>
      </c>
      <c r="F36" s="125">
        <v>12242</v>
      </c>
      <c r="G36" s="125">
        <v>1</v>
      </c>
      <c r="H36" s="125">
        <v>30</v>
      </c>
      <c r="I36" s="125">
        <v>421</v>
      </c>
      <c r="J36" s="125">
        <v>4</v>
      </c>
      <c r="K36" s="125">
        <v>144</v>
      </c>
      <c r="L36" s="125">
        <v>1732</v>
      </c>
      <c r="M36" s="125">
        <v>4</v>
      </c>
      <c r="N36" s="125">
        <v>147</v>
      </c>
      <c r="O36" s="125">
        <v>1508</v>
      </c>
      <c r="P36" s="113">
        <v>3</v>
      </c>
      <c r="Q36" s="113">
        <v>125</v>
      </c>
      <c r="R36" s="113">
        <v>1838</v>
      </c>
      <c r="S36" s="127">
        <v>0</v>
      </c>
      <c r="T36" s="127">
        <v>0</v>
      </c>
      <c r="U36" s="127">
        <v>0</v>
      </c>
      <c r="V36" s="113">
        <v>23</v>
      </c>
      <c r="W36" s="113">
        <v>823</v>
      </c>
      <c r="X36" s="113">
        <v>6743</v>
      </c>
      <c r="Y36" s="127">
        <v>0</v>
      </c>
      <c r="Z36" s="127">
        <v>0</v>
      </c>
      <c r="AA36" s="127">
        <v>0</v>
      </c>
      <c r="AB36" s="125">
        <v>0</v>
      </c>
      <c r="AC36" s="125">
        <v>0</v>
      </c>
      <c r="AD36" s="125">
        <v>0</v>
      </c>
      <c r="AE36" s="125">
        <v>0</v>
      </c>
      <c r="AF36" s="125">
        <v>0</v>
      </c>
      <c r="AG36" s="125">
        <v>0</v>
      </c>
      <c r="AH36" s="126">
        <v>3</v>
      </c>
    </row>
    <row r="37" spans="1:34" s="99" customFormat="1" ht="10.5">
      <c r="A37" s="154"/>
      <c r="B37" s="154">
        <v>4</v>
      </c>
      <c r="C37" s="155" t="s">
        <v>31</v>
      </c>
      <c r="D37" s="125">
        <v>24</v>
      </c>
      <c r="E37" s="125">
        <v>1676</v>
      </c>
      <c r="F37" s="125">
        <v>15113</v>
      </c>
      <c r="G37" s="125">
        <v>1</v>
      </c>
      <c r="H37" s="125">
        <v>146</v>
      </c>
      <c r="I37" s="125">
        <v>2580</v>
      </c>
      <c r="J37" s="125">
        <v>4</v>
      </c>
      <c r="K37" s="125">
        <v>264</v>
      </c>
      <c r="L37" s="125">
        <v>2769</v>
      </c>
      <c r="M37" s="125">
        <v>0</v>
      </c>
      <c r="N37" s="125">
        <v>0</v>
      </c>
      <c r="O37" s="125">
        <v>0</v>
      </c>
      <c r="P37" s="113">
        <v>3</v>
      </c>
      <c r="Q37" s="113">
        <v>244</v>
      </c>
      <c r="R37" s="113">
        <v>2762</v>
      </c>
      <c r="S37" s="127">
        <v>0</v>
      </c>
      <c r="T37" s="127">
        <v>0</v>
      </c>
      <c r="U37" s="127">
        <v>0</v>
      </c>
      <c r="V37" s="113">
        <v>16</v>
      </c>
      <c r="W37" s="113">
        <v>1022</v>
      </c>
      <c r="X37" s="113">
        <v>7002</v>
      </c>
      <c r="Y37" s="127">
        <v>0</v>
      </c>
      <c r="Z37" s="127">
        <v>0</v>
      </c>
      <c r="AA37" s="127">
        <v>0</v>
      </c>
      <c r="AB37" s="125">
        <v>0</v>
      </c>
      <c r="AC37" s="125">
        <v>0</v>
      </c>
      <c r="AD37" s="125">
        <v>0</v>
      </c>
      <c r="AE37" s="125">
        <v>0</v>
      </c>
      <c r="AF37" s="125">
        <v>0</v>
      </c>
      <c r="AG37" s="125">
        <v>0</v>
      </c>
      <c r="AH37" s="126">
        <v>4</v>
      </c>
    </row>
    <row r="38" spans="1:34" s="99" customFormat="1" ht="10.5">
      <c r="A38" s="154"/>
      <c r="B38" s="154">
        <v>5</v>
      </c>
      <c r="C38" s="155" t="s">
        <v>22</v>
      </c>
      <c r="D38" s="125">
        <v>12</v>
      </c>
      <c r="E38" s="125">
        <v>2677</v>
      </c>
      <c r="F38" s="125">
        <v>29261</v>
      </c>
      <c r="G38" s="125">
        <v>2</v>
      </c>
      <c r="H38" s="125">
        <v>709</v>
      </c>
      <c r="I38" s="125">
        <v>10109</v>
      </c>
      <c r="J38" s="125">
        <v>1</v>
      </c>
      <c r="K38" s="125">
        <v>188</v>
      </c>
      <c r="L38" s="125">
        <v>1454</v>
      </c>
      <c r="M38" s="125">
        <v>2</v>
      </c>
      <c r="N38" s="125">
        <v>695</v>
      </c>
      <c r="O38" s="125">
        <v>5975</v>
      </c>
      <c r="P38" s="127">
        <v>0</v>
      </c>
      <c r="Q38" s="127">
        <v>0</v>
      </c>
      <c r="R38" s="127">
        <v>0</v>
      </c>
      <c r="S38" s="113">
        <v>1</v>
      </c>
      <c r="T38" s="113">
        <v>314</v>
      </c>
      <c r="U38" s="113">
        <v>5024</v>
      </c>
      <c r="V38" s="113">
        <v>6</v>
      </c>
      <c r="W38" s="113">
        <v>771</v>
      </c>
      <c r="X38" s="113">
        <v>6699</v>
      </c>
      <c r="Y38" s="127">
        <v>0</v>
      </c>
      <c r="Z38" s="127">
        <v>0</v>
      </c>
      <c r="AA38" s="127">
        <v>0</v>
      </c>
      <c r="AB38" s="125">
        <v>0</v>
      </c>
      <c r="AC38" s="125">
        <v>0</v>
      </c>
      <c r="AD38" s="125">
        <v>0</v>
      </c>
      <c r="AE38" s="125">
        <v>0</v>
      </c>
      <c r="AF38" s="125">
        <v>0</v>
      </c>
      <c r="AG38" s="125">
        <v>0</v>
      </c>
      <c r="AH38" s="126">
        <v>5</v>
      </c>
    </row>
    <row r="39" spans="1:34" s="99" customFormat="1" ht="10.5" customHeight="1">
      <c r="A39" s="248" t="s">
        <v>3</v>
      </c>
      <c r="B39" s="248"/>
      <c r="C39" s="249"/>
      <c r="D39" s="125"/>
      <c r="E39" s="125"/>
      <c r="F39" s="125"/>
      <c r="G39" s="125"/>
      <c r="H39" s="125"/>
      <c r="I39" s="125"/>
      <c r="J39" s="125"/>
      <c r="K39" s="125"/>
      <c r="L39" s="125"/>
      <c r="M39" s="125"/>
      <c r="N39" s="125"/>
      <c r="O39" s="125"/>
      <c r="P39" s="113"/>
      <c r="Q39" s="113"/>
      <c r="R39" s="113"/>
      <c r="S39" s="113"/>
      <c r="T39" s="113"/>
      <c r="U39" s="113"/>
      <c r="V39" s="113"/>
      <c r="W39" s="113"/>
      <c r="X39" s="113"/>
      <c r="Y39" s="113"/>
      <c r="Z39" s="113"/>
      <c r="AA39" s="113"/>
      <c r="AB39" s="113"/>
      <c r="AC39" s="113"/>
      <c r="AD39" s="113"/>
      <c r="AE39" s="125"/>
      <c r="AF39" s="113"/>
      <c r="AG39" s="123"/>
      <c r="AH39" s="121" t="s">
        <v>3</v>
      </c>
    </row>
    <row r="40" spans="1:34" s="99" customFormat="1" ht="10.5">
      <c r="A40" s="154"/>
      <c r="B40" s="154">
        <v>1</v>
      </c>
      <c r="C40" s="155" t="s">
        <v>20</v>
      </c>
      <c r="D40" s="125">
        <v>21</v>
      </c>
      <c r="E40" s="125">
        <v>85</v>
      </c>
      <c r="F40" s="125">
        <v>302</v>
      </c>
      <c r="G40" s="127">
        <v>0</v>
      </c>
      <c r="H40" s="127">
        <v>0</v>
      </c>
      <c r="I40" s="127">
        <v>0</v>
      </c>
      <c r="J40" s="127">
        <v>0</v>
      </c>
      <c r="K40" s="127">
        <v>0</v>
      </c>
      <c r="L40" s="127">
        <v>0</v>
      </c>
      <c r="M40" s="127">
        <v>0</v>
      </c>
      <c r="N40" s="127">
        <v>0</v>
      </c>
      <c r="O40" s="127">
        <v>0</v>
      </c>
      <c r="P40" s="127">
        <v>0</v>
      </c>
      <c r="Q40" s="127">
        <v>0</v>
      </c>
      <c r="R40" s="127">
        <v>0</v>
      </c>
      <c r="S40" s="127">
        <v>0</v>
      </c>
      <c r="T40" s="127">
        <v>0</v>
      </c>
      <c r="U40" s="127">
        <v>0</v>
      </c>
      <c r="V40" s="113">
        <v>21</v>
      </c>
      <c r="W40" s="113">
        <v>85</v>
      </c>
      <c r="X40" s="113">
        <v>302</v>
      </c>
      <c r="Y40" s="127">
        <v>0</v>
      </c>
      <c r="Z40" s="127">
        <v>0</v>
      </c>
      <c r="AA40" s="127">
        <v>0</v>
      </c>
      <c r="AB40" s="125">
        <v>0</v>
      </c>
      <c r="AC40" s="125">
        <v>0</v>
      </c>
      <c r="AD40" s="125">
        <v>0</v>
      </c>
      <c r="AE40" s="125">
        <v>0</v>
      </c>
      <c r="AF40" s="125">
        <v>0</v>
      </c>
      <c r="AG40" s="125">
        <v>0</v>
      </c>
      <c r="AH40" s="126">
        <v>1</v>
      </c>
    </row>
    <row r="41" spans="1:34" s="99" customFormat="1" ht="10.5">
      <c r="A41" s="154"/>
      <c r="B41" s="154">
        <v>2</v>
      </c>
      <c r="C41" s="155" t="s">
        <v>23</v>
      </c>
      <c r="D41" s="125">
        <v>1</v>
      </c>
      <c r="E41" s="125">
        <v>17</v>
      </c>
      <c r="F41" s="125">
        <v>103</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13">
        <v>1</v>
      </c>
      <c r="W41" s="113">
        <v>17</v>
      </c>
      <c r="X41" s="113">
        <v>103</v>
      </c>
      <c r="Y41" s="127">
        <v>0</v>
      </c>
      <c r="Z41" s="127">
        <v>0</v>
      </c>
      <c r="AA41" s="127">
        <v>0</v>
      </c>
      <c r="AB41" s="125">
        <v>0</v>
      </c>
      <c r="AC41" s="125">
        <v>0</v>
      </c>
      <c r="AD41" s="125">
        <v>0</v>
      </c>
      <c r="AE41" s="125">
        <v>0</v>
      </c>
      <c r="AF41" s="125">
        <v>0</v>
      </c>
      <c r="AG41" s="125">
        <v>0</v>
      </c>
      <c r="AH41" s="126">
        <v>2</v>
      </c>
    </row>
    <row r="42" spans="1:34" s="99" customFormat="1" ht="10.5" customHeight="1">
      <c r="A42" s="248" t="s">
        <v>4</v>
      </c>
      <c r="B42" s="248"/>
      <c r="C42" s="249"/>
      <c r="D42" s="125"/>
      <c r="E42" s="125"/>
      <c r="F42" s="125"/>
      <c r="G42" s="125"/>
      <c r="H42" s="125"/>
      <c r="I42" s="125"/>
      <c r="J42" s="125"/>
      <c r="K42" s="125"/>
      <c r="L42" s="125"/>
      <c r="M42" s="125"/>
      <c r="N42" s="125"/>
      <c r="O42" s="125"/>
      <c r="P42" s="113"/>
      <c r="Q42" s="113"/>
      <c r="R42" s="113"/>
      <c r="S42" s="113"/>
      <c r="T42" s="113"/>
      <c r="U42" s="113"/>
      <c r="V42" s="113"/>
      <c r="W42" s="113"/>
      <c r="X42" s="113"/>
      <c r="Y42" s="113"/>
      <c r="Z42" s="113"/>
      <c r="AA42" s="113"/>
      <c r="AB42" s="113"/>
      <c r="AC42" s="113"/>
      <c r="AD42" s="113"/>
      <c r="AE42" s="125"/>
      <c r="AF42" s="113"/>
      <c r="AG42" s="123"/>
      <c r="AH42" s="121" t="s">
        <v>4</v>
      </c>
    </row>
    <row r="43" spans="1:34" s="99" customFormat="1" ht="10.5">
      <c r="A43" s="154"/>
      <c r="B43" s="154">
        <v>1</v>
      </c>
      <c r="C43" s="155" t="s">
        <v>20</v>
      </c>
      <c r="D43" s="125">
        <v>62</v>
      </c>
      <c r="E43" s="125">
        <v>329</v>
      </c>
      <c r="F43" s="125">
        <v>558</v>
      </c>
      <c r="G43" s="127">
        <v>0</v>
      </c>
      <c r="H43" s="127">
        <v>0</v>
      </c>
      <c r="I43" s="127">
        <v>0</v>
      </c>
      <c r="J43" s="125">
        <v>1</v>
      </c>
      <c r="K43" s="125">
        <v>3</v>
      </c>
      <c r="L43" s="125">
        <v>11</v>
      </c>
      <c r="M43" s="125">
        <v>3</v>
      </c>
      <c r="N43" s="125">
        <v>18</v>
      </c>
      <c r="O43" s="125">
        <v>8</v>
      </c>
      <c r="P43" s="113">
        <v>1</v>
      </c>
      <c r="Q43" s="113">
        <v>3</v>
      </c>
      <c r="R43" s="113">
        <v>3</v>
      </c>
      <c r="S43" s="127">
        <v>0</v>
      </c>
      <c r="T43" s="127">
        <v>0</v>
      </c>
      <c r="U43" s="127">
        <v>0</v>
      </c>
      <c r="V43" s="113">
        <v>57</v>
      </c>
      <c r="W43" s="113">
        <v>305</v>
      </c>
      <c r="X43" s="113">
        <v>536</v>
      </c>
      <c r="Y43" s="127">
        <v>0</v>
      </c>
      <c r="Z43" s="127">
        <v>0</v>
      </c>
      <c r="AA43" s="127">
        <v>0</v>
      </c>
      <c r="AB43" s="125">
        <v>0</v>
      </c>
      <c r="AC43" s="125">
        <v>0</v>
      </c>
      <c r="AD43" s="125">
        <v>0</v>
      </c>
      <c r="AE43" s="125">
        <v>0</v>
      </c>
      <c r="AF43" s="125">
        <v>0</v>
      </c>
      <c r="AG43" s="125">
        <v>0</v>
      </c>
      <c r="AH43" s="126">
        <v>1</v>
      </c>
    </row>
    <row r="44" spans="1:34" s="99" customFormat="1" ht="10.5">
      <c r="A44" s="154"/>
      <c r="B44" s="154">
        <v>2</v>
      </c>
      <c r="C44" s="155" t="s">
        <v>82</v>
      </c>
      <c r="D44" s="125">
        <v>7</v>
      </c>
      <c r="E44" s="125">
        <v>172</v>
      </c>
      <c r="F44" s="125">
        <v>251</v>
      </c>
      <c r="G44" s="127">
        <v>0</v>
      </c>
      <c r="H44" s="127">
        <v>0</v>
      </c>
      <c r="I44" s="127">
        <v>0</v>
      </c>
      <c r="J44" s="127">
        <v>0</v>
      </c>
      <c r="K44" s="127">
        <v>0</v>
      </c>
      <c r="L44" s="127">
        <v>0</v>
      </c>
      <c r="M44" s="127">
        <v>0</v>
      </c>
      <c r="N44" s="127">
        <v>0</v>
      </c>
      <c r="O44" s="127">
        <v>0</v>
      </c>
      <c r="P44" s="127">
        <v>0</v>
      </c>
      <c r="Q44" s="127">
        <v>0</v>
      </c>
      <c r="R44" s="127">
        <v>0</v>
      </c>
      <c r="S44" s="127">
        <v>0</v>
      </c>
      <c r="T44" s="127">
        <v>0</v>
      </c>
      <c r="U44" s="127">
        <v>0</v>
      </c>
      <c r="V44" s="113">
        <v>7</v>
      </c>
      <c r="W44" s="113">
        <v>172</v>
      </c>
      <c r="X44" s="113">
        <v>251</v>
      </c>
      <c r="Y44" s="127">
        <v>0</v>
      </c>
      <c r="Z44" s="127">
        <v>0</v>
      </c>
      <c r="AA44" s="127">
        <v>0</v>
      </c>
      <c r="AB44" s="125">
        <v>0</v>
      </c>
      <c r="AC44" s="125">
        <v>0</v>
      </c>
      <c r="AD44" s="125">
        <v>0</v>
      </c>
      <c r="AE44" s="125">
        <v>0</v>
      </c>
      <c r="AF44" s="125">
        <v>0</v>
      </c>
      <c r="AG44" s="125">
        <v>0</v>
      </c>
      <c r="AH44" s="126">
        <v>2</v>
      </c>
    </row>
    <row r="45" spans="1:34" s="99" customFormat="1" ht="6" customHeight="1">
      <c r="A45" s="129"/>
      <c r="B45" s="129"/>
      <c r="C45" s="130"/>
      <c r="D45" s="131"/>
      <c r="E45" s="131"/>
      <c r="F45" s="131"/>
      <c r="G45" s="132"/>
      <c r="H45" s="132"/>
      <c r="I45" s="132"/>
      <c r="J45" s="132"/>
      <c r="K45" s="132"/>
      <c r="L45" s="132"/>
      <c r="M45" s="132"/>
      <c r="N45" s="132"/>
      <c r="O45" s="132"/>
      <c r="P45" s="132"/>
      <c r="Q45" s="132"/>
      <c r="R45" s="132"/>
      <c r="S45" s="132"/>
      <c r="T45" s="132"/>
      <c r="U45" s="132"/>
      <c r="V45" s="131"/>
      <c r="W45" s="131"/>
      <c r="X45" s="131"/>
      <c r="Y45" s="132"/>
      <c r="Z45" s="132"/>
      <c r="AA45" s="132"/>
      <c r="AB45" s="132"/>
      <c r="AC45" s="132"/>
      <c r="AD45" s="132"/>
      <c r="AE45" s="132"/>
      <c r="AF45" s="132"/>
      <c r="AG45" s="133"/>
      <c r="AH45" s="134"/>
    </row>
    <row r="46" spans="1:34" s="99" customFormat="1" ht="10.5">
      <c r="A46" s="99" t="s">
        <v>162</v>
      </c>
    </row>
    <row r="47" spans="1:34" ht="10.5" customHeight="1">
      <c r="A47" s="99" t="s">
        <v>203</v>
      </c>
    </row>
    <row r="48" spans="1:34" ht="10.5" customHeight="1">
      <c r="A48" s="99"/>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sheetData>
  <mergeCells count="24">
    <mergeCell ref="A13:C13"/>
    <mergeCell ref="A15:C15"/>
    <mergeCell ref="S11:U12"/>
    <mergeCell ref="V11:X12"/>
    <mergeCell ref="Y11:AG11"/>
    <mergeCell ref="A12:C12"/>
    <mergeCell ref="Y12:AA12"/>
    <mergeCell ref="AB12:AD12"/>
    <mergeCell ref="AE12:AG12"/>
    <mergeCell ref="A11:C11"/>
    <mergeCell ref="D11:F12"/>
    <mergeCell ref="G11:I12"/>
    <mergeCell ref="J11:L12"/>
    <mergeCell ref="M11:O12"/>
    <mergeCell ref="P11:R12"/>
    <mergeCell ref="A33:C33"/>
    <mergeCell ref="A39:C39"/>
    <mergeCell ref="A42:C42"/>
    <mergeCell ref="A16:C16"/>
    <mergeCell ref="A17:C17"/>
    <mergeCell ref="A18:C18"/>
    <mergeCell ref="A21:C21"/>
    <mergeCell ref="A27:C27"/>
    <mergeCell ref="A19:C19"/>
  </mergeCells>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8"/>
  <sheetViews>
    <sheetView workbookViewId="0"/>
  </sheetViews>
  <sheetFormatPr defaultRowHeight="13.5"/>
  <cols>
    <col min="1" max="1" width="1.625" style="135" customWidth="1"/>
    <col min="2" max="2" width="2.625" style="135" customWidth="1"/>
    <col min="3" max="3" width="12.125" style="135" customWidth="1"/>
    <col min="4" max="4" width="6.375" style="135" customWidth="1"/>
    <col min="5" max="5" width="7.375" style="135" customWidth="1"/>
    <col min="6" max="6" width="8.125" style="135" customWidth="1"/>
    <col min="7" max="7" width="3.625" style="135" customWidth="1"/>
    <col min="8" max="8" width="6" style="135" customWidth="1"/>
    <col min="9" max="9" width="7.375" style="135" customWidth="1"/>
    <col min="10" max="10" width="3.625" style="135" customWidth="1"/>
    <col min="11" max="11" width="6" style="135" customWidth="1"/>
    <col min="12" max="12" width="7.375" style="135" customWidth="1"/>
    <col min="13" max="13" width="3.625" style="135" customWidth="1"/>
    <col min="14" max="14" width="6" style="135" customWidth="1"/>
    <col min="15" max="15" width="7.375" style="135" customWidth="1"/>
    <col min="16" max="16" width="5" style="135" customWidth="1"/>
    <col min="17" max="17" width="6.5" style="135" customWidth="1"/>
    <col min="18" max="18" width="6.25" style="135" customWidth="1"/>
    <col min="19" max="19" width="5" style="135" customWidth="1"/>
    <col min="20" max="20" width="6.5" style="135" customWidth="1"/>
    <col min="21" max="21" width="7.75" style="135" customWidth="1"/>
    <col min="22" max="22" width="6.125" style="135" customWidth="1"/>
    <col min="23" max="23" width="6.875" style="135" customWidth="1"/>
    <col min="24" max="24" width="6.25" style="135" customWidth="1"/>
    <col min="25" max="25" width="2.75" style="135" customWidth="1"/>
    <col min="26" max="26" width="3.375" style="135" customWidth="1"/>
    <col min="27" max="27" width="3.25" style="135" customWidth="1"/>
    <col min="28" max="28" width="3.5" style="135" customWidth="1"/>
    <col min="29" max="29" width="5.5" style="135" customWidth="1"/>
    <col min="30" max="30" width="3.125" style="135" customWidth="1"/>
    <col min="31" max="32" width="4.125" style="135" customWidth="1"/>
    <col min="33" max="33" width="8.5" style="135" customWidth="1"/>
    <col min="34" max="16384" width="9" style="135"/>
  </cols>
  <sheetData>
    <row r="1" spans="1:34" s="98" customFormat="1"/>
    <row r="2" spans="1:34" s="62" customFormat="1" ht="13.5" customHeight="1">
      <c r="A2" s="63" t="s">
        <v>183</v>
      </c>
      <c r="L2" s="64"/>
      <c r="M2" s="64"/>
      <c r="N2" s="64"/>
      <c r="P2" s="63"/>
      <c r="Q2" s="63"/>
    </row>
    <row r="3" spans="1:34" s="62" customFormat="1" ht="13.5" customHeight="1">
      <c r="A3" s="63"/>
      <c r="L3" s="64"/>
      <c r="M3" s="64"/>
      <c r="N3" s="64"/>
      <c r="O3" s="64"/>
      <c r="P3" s="63"/>
      <c r="Q3" s="63"/>
    </row>
    <row r="4" spans="1:34" s="62" customFormat="1" ht="13.5" customHeight="1">
      <c r="A4" s="96" t="s">
        <v>166</v>
      </c>
      <c r="B4" s="96"/>
      <c r="C4" s="86"/>
      <c r="D4" s="86"/>
      <c r="E4" s="86"/>
      <c r="L4" s="64"/>
      <c r="M4" s="64"/>
      <c r="N4" s="64"/>
      <c r="O4" s="64"/>
      <c r="P4" s="86"/>
      <c r="Q4" s="86"/>
      <c r="R4" s="86"/>
      <c r="S4" s="86"/>
      <c r="T4" s="86"/>
      <c r="U4" s="86"/>
      <c r="V4" s="86"/>
    </row>
    <row r="5" spans="1:34" s="62" customFormat="1" ht="13.5" customHeight="1">
      <c r="A5" s="86" t="s">
        <v>180</v>
      </c>
      <c r="B5" s="96"/>
      <c r="C5" s="86"/>
      <c r="D5" s="86"/>
      <c r="E5" s="86"/>
      <c r="L5" s="64"/>
      <c r="M5" s="64"/>
      <c r="N5" s="64"/>
      <c r="O5" s="64"/>
      <c r="P5" s="86"/>
      <c r="Q5" s="86"/>
      <c r="R5" s="86"/>
      <c r="S5" s="86"/>
      <c r="T5" s="86"/>
      <c r="U5" s="86"/>
      <c r="V5" s="86"/>
    </row>
    <row r="6" spans="1:34" s="62" customFormat="1" ht="13.5" customHeight="1">
      <c r="A6" s="96" t="s">
        <v>164</v>
      </c>
      <c r="B6" s="96"/>
      <c r="C6" s="86"/>
      <c r="D6" s="86"/>
      <c r="E6" s="86"/>
      <c r="L6" s="64"/>
      <c r="M6" s="64"/>
      <c r="N6" s="64"/>
      <c r="O6" s="64"/>
      <c r="P6" s="86"/>
      <c r="Q6" s="86"/>
      <c r="R6" s="86"/>
      <c r="S6" s="86"/>
      <c r="T6" s="86"/>
      <c r="U6" s="86"/>
      <c r="V6" s="86"/>
    </row>
    <row r="7" spans="1:34" s="62" customFormat="1" ht="13.5" customHeight="1">
      <c r="A7" s="86" t="s">
        <v>181</v>
      </c>
      <c r="B7" s="96"/>
      <c r="C7" s="86"/>
      <c r="D7" s="86"/>
      <c r="E7" s="86"/>
      <c r="L7" s="64"/>
      <c r="M7" s="64"/>
      <c r="N7" s="64"/>
      <c r="O7" s="64"/>
      <c r="P7" s="86"/>
      <c r="Q7" s="86"/>
      <c r="R7" s="86"/>
      <c r="S7" s="86"/>
      <c r="T7" s="86"/>
      <c r="U7" s="86"/>
      <c r="V7" s="86"/>
    </row>
    <row r="8" spans="1:34" s="62" customFormat="1" ht="13.5" customHeight="1">
      <c r="A8" s="96" t="s">
        <v>165</v>
      </c>
      <c r="B8" s="96"/>
      <c r="C8" s="86"/>
      <c r="D8" s="86"/>
      <c r="E8" s="86"/>
      <c r="L8" s="64"/>
      <c r="M8" s="64"/>
      <c r="N8" s="64"/>
      <c r="O8" s="64"/>
      <c r="P8" s="86"/>
      <c r="Q8" s="86"/>
      <c r="R8" s="86"/>
      <c r="S8" s="86"/>
      <c r="T8" s="86"/>
      <c r="U8" s="86"/>
      <c r="V8" s="86"/>
    </row>
    <row r="9" spans="1:34" s="65" customFormat="1" ht="10.5" customHeight="1">
      <c r="AC9" s="66"/>
    </row>
    <row r="10" spans="1:34" s="65" customFormat="1" ht="10.5" customHeight="1">
      <c r="A10" s="67" t="s">
        <v>17</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H10" s="68" t="s">
        <v>13</v>
      </c>
    </row>
    <row r="11" spans="1:34" s="65" customFormat="1" ht="12" customHeight="1">
      <c r="A11" s="268" t="s">
        <v>74</v>
      </c>
      <c r="B11" s="268"/>
      <c r="C11" s="277"/>
      <c r="D11" s="275" t="s">
        <v>5</v>
      </c>
      <c r="E11" s="275"/>
      <c r="F11" s="275"/>
      <c r="G11" s="275" t="s">
        <v>89</v>
      </c>
      <c r="H11" s="275"/>
      <c r="I11" s="275"/>
      <c r="J11" s="275" t="s">
        <v>19</v>
      </c>
      <c r="K11" s="275"/>
      <c r="L11" s="275"/>
      <c r="M11" s="276" t="s">
        <v>6</v>
      </c>
      <c r="N11" s="268"/>
      <c r="O11" s="277"/>
      <c r="P11" s="268" t="s">
        <v>7</v>
      </c>
      <c r="Q11" s="268"/>
      <c r="R11" s="268"/>
      <c r="S11" s="275" t="s">
        <v>8</v>
      </c>
      <c r="T11" s="275"/>
      <c r="U11" s="275"/>
      <c r="V11" s="275" t="s">
        <v>9</v>
      </c>
      <c r="W11" s="275"/>
      <c r="X11" s="275"/>
      <c r="Y11" s="281" t="s">
        <v>10</v>
      </c>
      <c r="Z11" s="282"/>
      <c r="AA11" s="282"/>
      <c r="AB11" s="282"/>
      <c r="AC11" s="282"/>
      <c r="AD11" s="282"/>
      <c r="AE11" s="282"/>
      <c r="AF11" s="282"/>
      <c r="AG11" s="283"/>
      <c r="AH11" s="71" t="s">
        <v>74</v>
      </c>
    </row>
    <row r="12" spans="1:34" s="65" customFormat="1" ht="12" customHeight="1">
      <c r="A12" s="273" t="s">
        <v>72</v>
      </c>
      <c r="B12" s="273"/>
      <c r="C12" s="274"/>
      <c r="D12" s="275"/>
      <c r="E12" s="275"/>
      <c r="F12" s="275"/>
      <c r="G12" s="275"/>
      <c r="H12" s="275"/>
      <c r="I12" s="275"/>
      <c r="J12" s="275"/>
      <c r="K12" s="275"/>
      <c r="L12" s="275"/>
      <c r="M12" s="278"/>
      <c r="N12" s="269"/>
      <c r="O12" s="270"/>
      <c r="P12" s="269"/>
      <c r="Q12" s="269"/>
      <c r="R12" s="269"/>
      <c r="S12" s="275"/>
      <c r="T12" s="275"/>
      <c r="U12" s="275"/>
      <c r="V12" s="275"/>
      <c r="W12" s="275"/>
      <c r="X12" s="275"/>
      <c r="Y12" s="279" t="s">
        <v>7</v>
      </c>
      <c r="Z12" s="279"/>
      <c r="AA12" s="279"/>
      <c r="AB12" s="279" t="s">
        <v>14</v>
      </c>
      <c r="AC12" s="279"/>
      <c r="AD12" s="279"/>
      <c r="AE12" s="280" t="s">
        <v>15</v>
      </c>
      <c r="AF12" s="280"/>
      <c r="AG12" s="280"/>
      <c r="AH12" s="71" t="s">
        <v>72</v>
      </c>
    </row>
    <row r="13" spans="1:34" s="65" customFormat="1" ht="12" customHeight="1">
      <c r="A13" s="269" t="s">
        <v>11</v>
      </c>
      <c r="B13" s="269"/>
      <c r="C13" s="270"/>
      <c r="D13" s="69" t="s">
        <v>0</v>
      </c>
      <c r="E13" s="69" t="s">
        <v>11</v>
      </c>
      <c r="F13" s="69" t="s">
        <v>12</v>
      </c>
      <c r="G13" s="69" t="s">
        <v>0</v>
      </c>
      <c r="H13" s="69" t="s">
        <v>11</v>
      </c>
      <c r="I13" s="69" t="s">
        <v>12</v>
      </c>
      <c r="J13" s="69" t="s">
        <v>0</v>
      </c>
      <c r="K13" s="69" t="s">
        <v>11</v>
      </c>
      <c r="L13" s="69" t="s">
        <v>12</v>
      </c>
      <c r="M13" s="69" t="s">
        <v>0</v>
      </c>
      <c r="N13" s="69" t="s">
        <v>11</v>
      </c>
      <c r="O13" s="69" t="s">
        <v>12</v>
      </c>
      <c r="P13" s="70" t="s">
        <v>0</v>
      </c>
      <c r="Q13" s="69" t="s">
        <v>11</v>
      </c>
      <c r="R13" s="72" t="s">
        <v>12</v>
      </c>
      <c r="S13" s="69" t="s">
        <v>0</v>
      </c>
      <c r="T13" s="69" t="s">
        <v>11</v>
      </c>
      <c r="U13" s="69" t="s">
        <v>12</v>
      </c>
      <c r="V13" s="69" t="s">
        <v>0</v>
      </c>
      <c r="W13" s="69" t="s">
        <v>11</v>
      </c>
      <c r="X13" s="69" t="s">
        <v>12</v>
      </c>
      <c r="Y13" s="73" t="s">
        <v>0</v>
      </c>
      <c r="Z13" s="73" t="s">
        <v>11</v>
      </c>
      <c r="AA13" s="73" t="s">
        <v>12</v>
      </c>
      <c r="AB13" s="73" t="s">
        <v>0</v>
      </c>
      <c r="AC13" s="73" t="s">
        <v>11</v>
      </c>
      <c r="AD13" s="73" t="s">
        <v>12</v>
      </c>
      <c r="AE13" s="73" t="s">
        <v>0</v>
      </c>
      <c r="AF13" s="73" t="s">
        <v>11</v>
      </c>
      <c r="AG13" s="73" t="s">
        <v>12</v>
      </c>
      <c r="AH13" s="72" t="s">
        <v>11</v>
      </c>
    </row>
    <row r="14" spans="1:34" s="65" customFormat="1" ht="6" customHeight="1">
      <c r="A14" s="74"/>
      <c r="B14" s="74"/>
      <c r="C14" s="75"/>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row>
    <row r="15" spans="1:34" s="65" customFormat="1" ht="10.5" customHeight="1">
      <c r="A15" s="271" t="s">
        <v>216</v>
      </c>
      <c r="B15" s="271"/>
      <c r="C15" s="272"/>
      <c r="D15" s="32">
        <v>2862</v>
      </c>
      <c r="E15" s="32">
        <v>38110</v>
      </c>
      <c r="F15" s="32">
        <v>385182</v>
      </c>
      <c r="G15" s="32">
        <v>75</v>
      </c>
      <c r="H15" s="32">
        <v>5285</v>
      </c>
      <c r="I15" s="32">
        <v>94224</v>
      </c>
      <c r="J15" s="32">
        <v>132</v>
      </c>
      <c r="K15" s="32">
        <v>2673</v>
      </c>
      <c r="L15" s="32">
        <v>26363</v>
      </c>
      <c r="M15" s="32">
        <v>185</v>
      </c>
      <c r="N15" s="32">
        <v>4087</v>
      </c>
      <c r="O15" s="32">
        <v>44514</v>
      </c>
      <c r="P15" s="28">
        <v>317</v>
      </c>
      <c r="Q15" s="28">
        <v>5497</v>
      </c>
      <c r="R15" s="28">
        <v>59535</v>
      </c>
      <c r="S15" s="28">
        <v>35</v>
      </c>
      <c r="T15" s="28">
        <v>1247</v>
      </c>
      <c r="U15" s="28">
        <v>21962</v>
      </c>
      <c r="V15" s="28">
        <v>2083</v>
      </c>
      <c r="W15" s="28">
        <v>18721</v>
      </c>
      <c r="X15" s="28">
        <v>135257</v>
      </c>
      <c r="Y15" s="28">
        <v>5</v>
      </c>
      <c r="Z15" s="28">
        <v>72</v>
      </c>
      <c r="AA15" s="28">
        <v>215</v>
      </c>
      <c r="AB15" s="28">
        <v>24</v>
      </c>
      <c r="AC15" s="28">
        <v>498</v>
      </c>
      <c r="AD15" s="28">
        <v>3038</v>
      </c>
      <c r="AE15" s="28">
        <v>6</v>
      </c>
      <c r="AF15" s="28">
        <v>30</v>
      </c>
      <c r="AG15" s="28">
        <v>74</v>
      </c>
      <c r="AH15" s="78" t="s">
        <v>216</v>
      </c>
    </row>
    <row r="16" spans="1:34" s="65" customFormat="1" ht="10.5" customHeight="1">
      <c r="A16" s="271" t="s">
        <v>199</v>
      </c>
      <c r="B16" s="271"/>
      <c r="C16" s="272"/>
      <c r="D16" s="32">
        <v>2848</v>
      </c>
      <c r="E16" s="32">
        <v>37517</v>
      </c>
      <c r="F16" s="32">
        <v>387228</v>
      </c>
      <c r="G16" s="32">
        <v>61</v>
      </c>
      <c r="H16" s="32">
        <v>4515</v>
      </c>
      <c r="I16" s="32">
        <v>94224</v>
      </c>
      <c r="J16" s="32">
        <v>132</v>
      </c>
      <c r="K16" s="32">
        <v>2672</v>
      </c>
      <c r="L16" s="32">
        <v>26363</v>
      </c>
      <c r="M16" s="32">
        <v>185</v>
      </c>
      <c r="N16" s="32">
        <v>4088</v>
      </c>
      <c r="O16" s="32">
        <v>44514</v>
      </c>
      <c r="P16" s="28">
        <v>317</v>
      </c>
      <c r="Q16" s="28">
        <v>5497</v>
      </c>
      <c r="R16" s="28">
        <v>59535</v>
      </c>
      <c r="S16" s="28">
        <v>35</v>
      </c>
      <c r="T16" s="28">
        <v>1247</v>
      </c>
      <c r="U16" s="28">
        <v>21962</v>
      </c>
      <c r="V16" s="28">
        <v>2083</v>
      </c>
      <c r="W16" s="28">
        <v>18897</v>
      </c>
      <c r="X16" s="28">
        <v>137303</v>
      </c>
      <c r="Y16" s="28">
        <v>5</v>
      </c>
      <c r="Z16" s="28">
        <v>72</v>
      </c>
      <c r="AA16" s="28">
        <v>215</v>
      </c>
      <c r="AB16" s="28">
        <v>24</v>
      </c>
      <c r="AC16" s="28">
        <v>499</v>
      </c>
      <c r="AD16" s="28">
        <v>3038</v>
      </c>
      <c r="AE16" s="28">
        <v>6</v>
      </c>
      <c r="AF16" s="28">
        <v>30</v>
      </c>
      <c r="AG16" s="28">
        <v>74</v>
      </c>
      <c r="AH16" s="78" t="s">
        <v>217</v>
      </c>
    </row>
    <row r="17" spans="1:34" s="65" customFormat="1" ht="10.5" customHeight="1">
      <c r="A17" s="271" t="s">
        <v>218</v>
      </c>
      <c r="B17" s="271"/>
      <c r="C17" s="272"/>
      <c r="D17" s="32">
        <v>2855</v>
      </c>
      <c r="E17" s="32">
        <v>37614</v>
      </c>
      <c r="F17" s="32">
        <v>387091</v>
      </c>
      <c r="G17" s="32">
        <v>64</v>
      </c>
      <c r="H17" s="32">
        <v>4515</v>
      </c>
      <c r="I17" s="32">
        <v>93237</v>
      </c>
      <c r="J17" s="32">
        <v>132</v>
      </c>
      <c r="K17" s="32">
        <v>2672</v>
      </c>
      <c r="L17" s="32">
        <v>26378</v>
      </c>
      <c r="M17" s="32">
        <v>185</v>
      </c>
      <c r="N17" s="32">
        <v>4088</v>
      </c>
      <c r="O17" s="32">
        <v>44513</v>
      </c>
      <c r="P17" s="28">
        <v>317</v>
      </c>
      <c r="Q17" s="28">
        <v>5498</v>
      </c>
      <c r="R17" s="28">
        <v>59535</v>
      </c>
      <c r="S17" s="28">
        <v>35</v>
      </c>
      <c r="T17" s="28">
        <v>1247</v>
      </c>
      <c r="U17" s="28">
        <v>21961</v>
      </c>
      <c r="V17" s="28">
        <v>2087</v>
      </c>
      <c r="W17" s="28">
        <v>18994</v>
      </c>
      <c r="X17" s="28">
        <v>138140</v>
      </c>
      <c r="Y17" s="28">
        <v>5</v>
      </c>
      <c r="Z17" s="28">
        <v>72</v>
      </c>
      <c r="AA17" s="28">
        <v>215</v>
      </c>
      <c r="AB17" s="28">
        <v>24</v>
      </c>
      <c r="AC17" s="28">
        <v>498</v>
      </c>
      <c r="AD17" s="28">
        <v>3038</v>
      </c>
      <c r="AE17" s="28">
        <v>6</v>
      </c>
      <c r="AF17" s="28">
        <v>30</v>
      </c>
      <c r="AG17" s="28">
        <v>74</v>
      </c>
      <c r="AH17" s="78" t="s">
        <v>219</v>
      </c>
    </row>
    <row r="18" spans="1:34" s="79" customFormat="1" ht="10.5" customHeight="1">
      <c r="A18" s="271" t="s">
        <v>220</v>
      </c>
      <c r="B18" s="271"/>
      <c r="C18" s="272"/>
      <c r="D18" s="32">
        <v>2850</v>
      </c>
      <c r="E18" s="32">
        <v>37614</v>
      </c>
      <c r="F18" s="32">
        <v>386995</v>
      </c>
      <c r="G18" s="32">
        <v>61</v>
      </c>
      <c r="H18" s="32">
        <v>4515</v>
      </c>
      <c r="I18" s="32">
        <v>93237</v>
      </c>
      <c r="J18" s="32">
        <v>132</v>
      </c>
      <c r="K18" s="32">
        <v>2672</v>
      </c>
      <c r="L18" s="32">
        <v>26378</v>
      </c>
      <c r="M18" s="32">
        <v>184</v>
      </c>
      <c r="N18" s="32">
        <v>4085</v>
      </c>
      <c r="O18" s="32">
        <v>44503</v>
      </c>
      <c r="P18" s="28">
        <v>316</v>
      </c>
      <c r="Q18" s="28">
        <v>5492</v>
      </c>
      <c r="R18" s="28">
        <v>59475</v>
      </c>
      <c r="S18" s="28">
        <v>35</v>
      </c>
      <c r="T18" s="28">
        <v>1247</v>
      </c>
      <c r="U18" s="28">
        <v>21962</v>
      </c>
      <c r="V18" s="28">
        <v>2087</v>
      </c>
      <c r="W18" s="28">
        <v>19002</v>
      </c>
      <c r="X18" s="28">
        <v>138113</v>
      </c>
      <c r="Y18" s="28">
        <v>5</v>
      </c>
      <c r="Z18" s="28">
        <v>72</v>
      </c>
      <c r="AA18" s="28">
        <v>215</v>
      </c>
      <c r="AB18" s="28">
        <v>24</v>
      </c>
      <c r="AC18" s="28">
        <v>499</v>
      </c>
      <c r="AD18" s="28">
        <v>3038</v>
      </c>
      <c r="AE18" s="28">
        <v>6</v>
      </c>
      <c r="AF18" s="28">
        <v>30</v>
      </c>
      <c r="AG18" s="28">
        <v>74</v>
      </c>
      <c r="AH18" s="78" t="s">
        <v>221</v>
      </c>
    </row>
    <row r="19" spans="1:34" s="83" customFormat="1" ht="10.5" customHeight="1">
      <c r="A19" s="266" t="s">
        <v>222</v>
      </c>
      <c r="B19" s="266"/>
      <c r="C19" s="267"/>
      <c r="D19" s="146">
        <v>2850</v>
      </c>
      <c r="E19" s="146">
        <v>37614</v>
      </c>
      <c r="F19" s="146">
        <v>386999</v>
      </c>
      <c r="G19" s="146">
        <v>61</v>
      </c>
      <c r="H19" s="146">
        <v>4515</v>
      </c>
      <c r="I19" s="146">
        <v>93237</v>
      </c>
      <c r="J19" s="146">
        <v>132</v>
      </c>
      <c r="K19" s="146">
        <v>2672</v>
      </c>
      <c r="L19" s="146">
        <v>26378</v>
      </c>
      <c r="M19" s="146">
        <v>184</v>
      </c>
      <c r="N19" s="146">
        <v>4085</v>
      </c>
      <c r="O19" s="146">
        <v>44503</v>
      </c>
      <c r="P19" s="147">
        <v>316</v>
      </c>
      <c r="Q19" s="147">
        <v>5492</v>
      </c>
      <c r="R19" s="147">
        <v>59475</v>
      </c>
      <c r="S19" s="147">
        <v>35</v>
      </c>
      <c r="T19" s="147">
        <v>1247</v>
      </c>
      <c r="U19" s="147">
        <v>21962</v>
      </c>
      <c r="V19" s="147">
        <v>2087</v>
      </c>
      <c r="W19" s="147">
        <v>19002</v>
      </c>
      <c r="X19" s="147">
        <v>138117</v>
      </c>
      <c r="Y19" s="147">
        <v>5</v>
      </c>
      <c r="Z19" s="147">
        <v>72</v>
      </c>
      <c r="AA19" s="147">
        <v>215</v>
      </c>
      <c r="AB19" s="147">
        <v>24</v>
      </c>
      <c r="AC19" s="147">
        <v>499</v>
      </c>
      <c r="AD19" s="147">
        <v>3038</v>
      </c>
      <c r="AE19" s="147">
        <v>6</v>
      </c>
      <c r="AF19" s="147">
        <v>30</v>
      </c>
      <c r="AG19" s="147">
        <v>74</v>
      </c>
      <c r="AH19" s="84" t="s">
        <v>223</v>
      </c>
    </row>
    <row r="20" spans="1:34" s="83" customFormat="1" ht="6" customHeight="1">
      <c r="A20" s="80"/>
      <c r="B20" s="80"/>
      <c r="C20" s="81"/>
      <c r="D20" s="82"/>
      <c r="E20" s="82"/>
      <c r="F20" s="82"/>
      <c r="G20" s="82"/>
      <c r="H20" s="82"/>
      <c r="I20" s="82"/>
      <c r="J20" s="82"/>
      <c r="K20" s="82"/>
      <c r="L20" s="82"/>
      <c r="M20" s="82"/>
      <c r="N20" s="82"/>
      <c r="O20" s="82"/>
      <c r="P20" s="30"/>
      <c r="Q20" s="30"/>
      <c r="R20" s="30"/>
      <c r="S20" s="30"/>
      <c r="T20" s="30"/>
      <c r="U20" s="30"/>
      <c r="V20" s="30"/>
      <c r="W20" s="30"/>
      <c r="X20" s="30"/>
      <c r="Y20" s="30"/>
      <c r="Z20" s="30"/>
      <c r="AA20" s="30"/>
      <c r="AB20" s="30"/>
      <c r="AC20" s="30"/>
      <c r="AD20" s="30"/>
      <c r="AE20" s="30"/>
      <c r="AF20" s="30"/>
      <c r="AG20" s="30"/>
      <c r="AH20" s="84"/>
    </row>
    <row r="21" spans="1:34" s="85" customFormat="1" ht="10.5" customHeight="1">
      <c r="A21" s="266" t="s">
        <v>107</v>
      </c>
      <c r="B21" s="266"/>
      <c r="C21" s="267"/>
      <c r="D21" s="32"/>
      <c r="E21" s="32"/>
      <c r="F21" s="32"/>
      <c r="G21" s="32"/>
      <c r="H21" s="32"/>
      <c r="I21" s="32"/>
      <c r="J21" s="32"/>
      <c r="K21" s="32"/>
      <c r="L21" s="32"/>
      <c r="M21" s="32"/>
      <c r="N21" s="32"/>
      <c r="O21" s="32"/>
      <c r="P21" s="28"/>
      <c r="Q21" s="28"/>
      <c r="R21" s="28"/>
      <c r="S21" s="28"/>
      <c r="T21" s="28"/>
      <c r="U21" s="28"/>
      <c r="V21" s="28"/>
      <c r="W21" s="28"/>
      <c r="X21" s="28"/>
      <c r="Y21" s="28"/>
      <c r="Z21" s="28"/>
      <c r="AA21" s="28"/>
      <c r="AB21" s="28"/>
      <c r="AC21" s="28"/>
      <c r="AD21" s="28"/>
      <c r="AE21" s="28"/>
      <c r="AF21" s="28"/>
      <c r="AG21" s="29"/>
      <c r="AH21" s="84" t="s">
        <v>107</v>
      </c>
    </row>
    <row r="22" spans="1:34" s="65" customFormat="1" ht="10.5">
      <c r="A22" s="86"/>
      <c r="B22" s="74">
        <v>1</v>
      </c>
      <c r="C22" s="75" t="s">
        <v>20</v>
      </c>
      <c r="D22" s="87">
        <v>2357</v>
      </c>
      <c r="E22" s="87">
        <v>12672</v>
      </c>
      <c r="F22" s="87">
        <v>86871</v>
      </c>
      <c r="G22" s="87">
        <v>40</v>
      </c>
      <c r="H22" s="87">
        <v>218</v>
      </c>
      <c r="I22" s="87">
        <v>4469</v>
      </c>
      <c r="J22" s="87">
        <v>86</v>
      </c>
      <c r="K22" s="87">
        <v>519</v>
      </c>
      <c r="L22" s="87">
        <v>3955</v>
      </c>
      <c r="M22" s="87">
        <v>134</v>
      </c>
      <c r="N22" s="87">
        <v>807</v>
      </c>
      <c r="O22" s="87">
        <v>6964</v>
      </c>
      <c r="P22" s="28">
        <v>248</v>
      </c>
      <c r="Q22" s="28">
        <v>1422</v>
      </c>
      <c r="R22" s="28">
        <v>11381</v>
      </c>
      <c r="S22" s="28">
        <v>26</v>
      </c>
      <c r="T22" s="28">
        <v>169</v>
      </c>
      <c r="U22" s="28">
        <v>4393</v>
      </c>
      <c r="V22" s="28">
        <v>1799</v>
      </c>
      <c r="W22" s="28">
        <v>9393</v>
      </c>
      <c r="X22" s="28">
        <v>55131</v>
      </c>
      <c r="Y22" s="28">
        <v>4</v>
      </c>
      <c r="Z22" s="28">
        <v>29</v>
      </c>
      <c r="AA22" s="28">
        <v>86</v>
      </c>
      <c r="AB22" s="28">
        <v>14</v>
      </c>
      <c r="AC22" s="28">
        <v>85</v>
      </c>
      <c r="AD22" s="28">
        <v>418</v>
      </c>
      <c r="AE22" s="28">
        <v>6</v>
      </c>
      <c r="AF22" s="28">
        <v>30</v>
      </c>
      <c r="AG22" s="28">
        <v>74</v>
      </c>
      <c r="AH22" s="88">
        <v>1</v>
      </c>
    </row>
    <row r="23" spans="1:34" s="65" customFormat="1" ht="10.5">
      <c r="A23" s="86"/>
      <c r="B23" s="74">
        <v>2</v>
      </c>
      <c r="C23" s="75" t="s">
        <v>21</v>
      </c>
      <c r="D23" s="87">
        <v>290</v>
      </c>
      <c r="E23" s="87">
        <v>5690</v>
      </c>
      <c r="F23" s="87">
        <v>43524</v>
      </c>
      <c r="G23" s="87">
        <v>8</v>
      </c>
      <c r="H23" s="87">
        <v>171</v>
      </c>
      <c r="I23" s="87">
        <v>4885</v>
      </c>
      <c r="J23" s="87">
        <v>20</v>
      </c>
      <c r="K23" s="87">
        <v>422</v>
      </c>
      <c r="L23" s="87">
        <v>3340</v>
      </c>
      <c r="M23" s="87">
        <v>25</v>
      </c>
      <c r="N23" s="87">
        <v>555</v>
      </c>
      <c r="O23" s="87">
        <v>5010</v>
      </c>
      <c r="P23" s="28">
        <v>38</v>
      </c>
      <c r="Q23" s="28">
        <v>737</v>
      </c>
      <c r="R23" s="28">
        <v>6764</v>
      </c>
      <c r="S23" s="28">
        <v>4</v>
      </c>
      <c r="T23" s="28">
        <v>75</v>
      </c>
      <c r="U23" s="28">
        <v>840</v>
      </c>
      <c r="V23" s="28">
        <v>188</v>
      </c>
      <c r="W23" s="28">
        <v>3554</v>
      </c>
      <c r="X23" s="28">
        <v>21492</v>
      </c>
      <c r="Y23" s="89">
        <v>0</v>
      </c>
      <c r="Z23" s="89">
        <v>0</v>
      </c>
      <c r="AA23" s="89">
        <v>0</v>
      </c>
      <c r="AB23" s="28">
        <v>7</v>
      </c>
      <c r="AC23" s="28">
        <v>176</v>
      </c>
      <c r="AD23" s="28">
        <v>1193</v>
      </c>
      <c r="AE23" s="87">
        <v>0</v>
      </c>
      <c r="AF23" s="87">
        <v>0</v>
      </c>
      <c r="AG23" s="87">
        <v>0</v>
      </c>
      <c r="AH23" s="88">
        <v>2</v>
      </c>
    </row>
    <row r="24" spans="1:34" s="65" customFormat="1" ht="10.5">
      <c r="A24" s="86"/>
      <c r="B24" s="74">
        <v>3</v>
      </c>
      <c r="C24" s="75" t="s">
        <v>30</v>
      </c>
      <c r="D24" s="87">
        <v>92</v>
      </c>
      <c r="E24" s="87">
        <v>3545</v>
      </c>
      <c r="F24" s="87">
        <v>35765</v>
      </c>
      <c r="G24" s="87">
        <v>3</v>
      </c>
      <c r="H24" s="87">
        <v>154</v>
      </c>
      <c r="I24" s="87">
        <v>3293</v>
      </c>
      <c r="J24" s="87">
        <v>9</v>
      </c>
      <c r="K24" s="87">
        <v>344</v>
      </c>
      <c r="L24" s="87">
        <v>3589</v>
      </c>
      <c r="M24" s="87">
        <v>13</v>
      </c>
      <c r="N24" s="87">
        <v>498</v>
      </c>
      <c r="O24" s="87">
        <v>4993</v>
      </c>
      <c r="P24" s="28">
        <v>14</v>
      </c>
      <c r="Q24" s="28">
        <v>584</v>
      </c>
      <c r="R24" s="28">
        <v>7200</v>
      </c>
      <c r="S24" s="89">
        <v>0</v>
      </c>
      <c r="T24" s="89">
        <v>0</v>
      </c>
      <c r="U24" s="89">
        <v>0</v>
      </c>
      <c r="V24" s="28">
        <v>51</v>
      </c>
      <c r="W24" s="28">
        <v>1892</v>
      </c>
      <c r="X24" s="28">
        <v>16442</v>
      </c>
      <c r="Y24" s="28">
        <v>1</v>
      </c>
      <c r="Z24" s="28">
        <v>43</v>
      </c>
      <c r="AA24" s="28">
        <v>129</v>
      </c>
      <c r="AB24" s="28">
        <v>1</v>
      </c>
      <c r="AC24" s="28">
        <v>30</v>
      </c>
      <c r="AD24" s="28">
        <v>119</v>
      </c>
      <c r="AE24" s="87">
        <v>0</v>
      </c>
      <c r="AF24" s="87">
        <v>0</v>
      </c>
      <c r="AG24" s="87">
        <v>0</v>
      </c>
      <c r="AH24" s="88">
        <v>3</v>
      </c>
    </row>
    <row r="25" spans="1:34" s="65" customFormat="1" ht="10.5">
      <c r="A25" s="86"/>
      <c r="B25" s="74">
        <v>4</v>
      </c>
      <c r="C25" s="75" t="s">
        <v>31</v>
      </c>
      <c r="D25" s="87">
        <v>70</v>
      </c>
      <c r="E25" s="87">
        <v>4803</v>
      </c>
      <c r="F25" s="87">
        <v>55434</v>
      </c>
      <c r="G25" s="87">
        <v>2</v>
      </c>
      <c r="H25" s="87">
        <v>213</v>
      </c>
      <c r="I25" s="87">
        <v>4932</v>
      </c>
      <c r="J25" s="87">
        <v>14</v>
      </c>
      <c r="K25" s="87">
        <v>932</v>
      </c>
      <c r="L25" s="87">
        <v>11324</v>
      </c>
      <c r="M25" s="87">
        <v>6</v>
      </c>
      <c r="N25" s="87">
        <v>383</v>
      </c>
      <c r="O25" s="87">
        <v>6322</v>
      </c>
      <c r="P25" s="28">
        <v>7</v>
      </c>
      <c r="Q25" s="28">
        <v>516</v>
      </c>
      <c r="R25" s="28">
        <v>4972</v>
      </c>
      <c r="S25" s="28">
        <v>3</v>
      </c>
      <c r="T25" s="28">
        <v>213</v>
      </c>
      <c r="U25" s="28">
        <v>4094</v>
      </c>
      <c r="V25" s="28">
        <v>37</v>
      </c>
      <c r="W25" s="28">
        <v>2484</v>
      </c>
      <c r="X25" s="28">
        <v>23394</v>
      </c>
      <c r="Y25" s="89">
        <v>0</v>
      </c>
      <c r="Z25" s="89">
        <v>0</v>
      </c>
      <c r="AA25" s="89">
        <v>0</v>
      </c>
      <c r="AB25" s="28">
        <v>1</v>
      </c>
      <c r="AC25" s="28">
        <v>62</v>
      </c>
      <c r="AD25" s="28">
        <v>396</v>
      </c>
      <c r="AE25" s="87">
        <v>0</v>
      </c>
      <c r="AF25" s="87">
        <v>0</v>
      </c>
      <c r="AG25" s="87">
        <v>0</v>
      </c>
      <c r="AH25" s="88">
        <v>4</v>
      </c>
    </row>
    <row r="26" spans="1:34" s="65" customFormat="1" ht="10.5">
      <c r="A26" s="86"/>
      <c r="B26" s="74">
        <v>5</v>
      </c>
      <c r="C26" s="75" t="s">
        <v>22</v>
      </c>
      <c r="D26" s="87">
        <v>41</v>
      </c>
      <c r="E26" s="87">
        <v>10904</v>
      </c>
      <c r="F26" s="87">
        <v>165405</v>
      </c>
      <c r="G26" s="87">
        <v>8</v>
      </c>
      <c r="H26" s="87">
        <v>3759</v>
      </c>
      <c r="I26" s="87">
        <v>75658</v>
      </c>
      <c r="J26" s="87">
        <v>3</v>
      </c>
      <c r="K26" s="87">
        <v>455</v>
      </c>
      <c r="L26" s="87">
        <v>4170</v>
      </c>
      <c r="M26" s="87">
        <v>6</v>
      </c>
      <c r="N26" s="87">
        <v>1842</v>
      </c>
      <c r="O26" s="87">
        <v>21214</v>
      </c>
      <c r="P26" s="28">
        <v>9</v>
      </c>
      <c r="Q26" s="28">
        <v>2233</v>
      </c>
      <c r="R26" s="28">
        <v>29158</v>
      </c>
      <c r="S26" s="28">
        <v>2</v>
      </c>
      <c r="T26" s="28">
        <v>790</v>
      </c>
      <c r="U26" s="28">
        <v>12635</v>
      </c>
      <c r="V26" s="28">
        <v>12</v>
      </c>
      <c r="W26" s="28">
        <v>1679</v>
      </c>
      <c r="X26" s="28">
        <v>21658</v>
      </c>
      <c r="Y26" s="89">
        <v>0</v>
      </c>
      <c r="Z26" s="89">
        <v>0</v>
      </c>
      <c r="AA26" s="89">
        <v>0</v>
      </c>
      <c r="AB26" s="28">
        <v>1</v>
      </c>
      <c r="AC26" s="28">
        <v>146</v>
      </c>
      <c r="AD26" s="28">
        <v>912</v>
      </c>
      <c r="AE26" s="87">
        <v>0</v>
      </c>
      <c r="AF26" s="87">
        <v>0</v>
      </c>
      <c r="AG26" s="87">
        <v>0</v>
      </c>
      <c r="AH26" s="88">
        <v>5</v>
      </c>
    </row>
    <row r="27" spans="1:34" s="65" customFormat="1" ht="10.5" customHeight="1">
      <c r="A27" s="266" t="s">
        <v>1</v>
      </c>
      <c r="B27" s="266"/>
      <c r="C27" s="267"/>
      <c r="D27" s="87"/>
      <c r="E27" s="87"/>
      <c r="F27" s="87"/>
      <c r="G27" s="87"/>
      <c r="H27" s="87"/>
      <c r="I27" s="87"/>
      <c r="J27" s="87"/>
      <c r="K27" s="87"/>
      <c r="L27" s="87"/>
      <c r="M27" s="87"/>
      <c r="N27" s="87"/>
      <c r="O27" s="87"/>
      <c r="P27" s="28"/>
      <c r="Q27" s="28"/>
      <c r="R27" s="28"/>
      <c r="S27" s="28"/>
      <c r="T27" s="28"/>
      <c r="U27" s="28"/>
      <c r="V27" s="28"/>
      <c r="W27" s="28"/>
      <c r="X27" s="28"/>
      <c r="Y27" s="28"/>
      <c r="Z27" s="28"/>
      <c r="AA27" s="28"/>
      <c r="AB27" s="28"/>
      <c r="AC27" s="28"/>
      <c r="AD27" s="28"/>
      <c r="AE27" s="87"/>
      <c r="AF27" s="28"/>
      <c r="AG27" s="29"/>
      <c r="AH27" s="84" t="s">
        <v>1</v>
      </c>
    </row>
    <row r="28" spans="1:34" s="65" customFormat="1" ht="10.5">
      <c r="A28" s="74"/>
      <c r="B28" s="74">
        <v>1</v>
      </c>
      <c r="C28" s="75" t="s">
        <v>20</v>
      </c>
      <c r="D28" s="87">
        <v>211</v>
      </c>
      <c r="E28" s="87">
        <v>1667</v>
      </c>
      <c r="F28" s="87">
        <v>10761</v>
      </c>
      <c r="G28" s="89">
        <v>0</v>
      </c>
      <c r="H28" s="89">
        <v>0</v>
      </c>
      <c r="I28" s="89">
        <v>0</v>
      </c>
      <c r="J28" s="87">
        <v>4</v>
      </c>
      <c r="K28" s="87">
        <v>37</v>
      </c>
      <c r="L28" s="87">
        <v>261</v>
      </c>
      <c r="M28" s="87">
        <v>5</v>
      </c>
      <c r="N28" s="87">
        <v>50</v>
      </c>
      <c r="O28" s="87">
        <v>864</v>
      </c>
      <c r="P28" s="28">
        <v>19</v>
      </c>
      <c r="Q28" s="28">
        <v>161</v>
      </c>
      <c r="R28" s="28">
        <v>2010</v>
      </c>
      <c r="S28" s="28">
        <v>7</v>
      </c>
      <c r="T28" s="28">
        <v>64</v>
      </c>
      <c r="U28" s="28">
        <v>1490</v>
      </c>
      <c r="V28" s="28">
        <v>172</v>
      </c>
      <c r="W28" s="28">
        <v>1321</v>
      </c>
      <c r="X28" s="28">
        <v>6047</v>
      </c>
      <c r="Y28" s="28">
        <v>3</v>
      </c>
      <c r="Z28" s="28">
        <v>25</v>
      </c>
      <c r="AA28" s="28">
        <v>72</v>
      </c>
      <c r="AB28" s="87">
        <v>0</v>
      </c>
      <c r="AC28" s="87">
        <v>0</v>
      </c>
      <c r="AD28" s="87">
        <v>0</v>
      </c>
      <c r="AE28" s="87">
        <v>1</v>
      </c>
      <c r="AF28" s="28">
        <v>9</v>
      </c>
      <c r="AG28" s="28">
        <v>17</v>
      </c>
      <c r="AH28" s="88">
        <v>1</v>
      </c>
    </row>
    <row r="29" spans="1:34" s="65" customFormat="1" ht="10.5">
      <c r="A29" s="74"/>
      <c r="B29" s="74">
        <v>2</v>
      </c>
      <c r="C29" s="75" t="s">
        <v>21</v>
      </c>
      <c r="D29" s="87">
        <v>131</v>
      </c>
      <c r="E29" s="87">
        <v>2587</v>
      </c>
      <c r="F29" s="87">
        <v>20006</v>
      </c>
      <c r="G29" s="87">
        <v>3</v>
      </c>
      <c r="H29" s="87">
        <v>60</v>
      </c>
      <c r="I29" s="87">
        <v>2075</v>
      </c>
      <c r="J29" s="87">
        <v>11</v>
      </c>
      <c r="K29" s="87">
        <v>247</v>
      </c>
      <c r="L29" s="87">
        <v>1893</v>
      </c>
      <c r="M29" s="87">
        <v>17</v>
      </c>
      <c r="N29" s="87">
        <v>399</v>
      </c>
      <c r="O29" s="87">
        <v>3736</v>
      </c>
      <c r="P29" s="28">
        <v>21</v>
      </c>
      <c r="Q29" s="28">
        <v>422</v>
      </c>
      <c r="R29" s="28">
        <v>4284</v>
      </c>
      <c r="S29" s="28">
        <v>1</v>
      </c>
      <c r="T29" s="28">
        <v>17</v>
      </c>
      <c r="U29" s="28">
        <v>34</v>
      </c>
      <c r="V29" s="28">
        <v>72</v>
      </c>
      <c r="W29" s="28">
        <v>1285</v>
      </c>
      <c r="X29" s="28">
        <v>6891</v>
      </c>
      <c r="Y29" s="89">
        <v>0</v>
      </c>
      <c r="Z29" s="89">
        <v>0</v>
      </c>
      <c r="AA29" s="89">
        <v>0</v>
      </c>
      <c r="AB29" s="28">
        <v>6</v>
      </c>
      <c r="AC29" s="28">
        <v>157</v>
      </c>
      <c r="AD29" s="28">
        <v>1093</v>
      </c>
      <c r="AE29" s="87">
        <v>0</v>
      </c>
      <c r="AF29" s="87">
        <v>0</v>
      </c>
      <c r="AG29" s="87">
        <v>0</v>
      </c>
      <c r="AH29" s="88">
        <v>2</v>
      </c>
    </row>
    <row r="30" spans="1:34" s="65" customFormat="1" ht="10.5">
      <c r="A30" s="74"/>
      <c r="B30" s="74">
        <v>3</v>
      </c>
      <c r="C30" s="75" t="s">
        <v>30</v>
      </c>
      <c r="D30" s="87">
        <v>58</v>
      </c>
      <c r="E30" s="87">
        <v>2316</v>
      </c>
      <c r="F30" s="87">
        <v>24123</v>
      </c>
      <c r="G30" s="87">
        <v>2</v>
      </c>
      <c r="H30" s="87">
        <v>124</v>
      </c>
      <c r="I30" s="87">
        <v>2872</v>
      </c>
      <c r="J30" s="87">
        <v>6</v>
      </c>
      <c r="K30" s="87">
        <v>240</v>
      </c>
      <c r="L30" s="87">
        <v>2457</v>
      </c>
      <c r="M30" s="87">
        <v>9</v>
      </c>
      <c r="N30" s="87">
        <v>351</v>
      </c>
      <c r="O30" s="87">
        <v>3484</v>
      </c>
      <c r="P30" s="28">
        <v>11</v>
      </c>
      <c r="Q30" s="28">
        <v>459</v>
      </c>
      <c r="R30" s="28">
        <v>5363</v>
      </c>
      <c r="S30" s="89">
        <v>0</v>
      </c>
      <c r="T30" s="89">
        <v>0</v>
      </c>
      <c r="U30" s="89">
        <v>0</v>
      </c>
      <c r="V30" s="28">
        <v>28</v>
      </c>
      <c r="W30" s="28">
        <v>1069</v>
      </c>
      <c r="X30" s="28">
        <v>9699</v>
      </c>
      <c r="Y30" s="28">
        <v>1</v>
      </c>
      <c r="Z30" s="28">
        <v>43</v>
      </c>
      <c r="AA30" s="28">
        <v>129</v>
      </c>
      <c r="AB30" s="28">
        <v>1</v>
      </c>
      <c r="AC30" s="28">
        <v>30</v>
      </c>
      <c r="AD30" s="28">
        <v>119</v>
      </c>
      <c r="AE30" s="87">
        <v>0</v>
      </c>
      <c r="AF30" s="87">
        <v>0</v>
      </c>
      <c r="AG30" s="87">
        <v>0</v>
      </c>
      <c r="AH30" s="88">
        <v>3</v>
      </c>
    </row>
    <row r="31" spans="1:34" s="65" customFormat="1" ht="10.5">
      <c r="A31" s="74"/>
      <c r="B31" s="74">
        <v>4</v>
      </c>
      <c r="C31" s="75" t="s">
        <v>31</v>
      </c>
      <c r="D31" s="87">
        <v>45</v>
      </c>
      <c r="E31" s="87">
        <v>3065</v>
      </c>
      <c r="F31" s="87">
        <v>40404</v>
      </c>
      <c r="G31" s="87">
        <v>1</v>
      </c>
      <c r="H31" s="87">
        <v>67</v>
      </c>
      <c r="I31" s="87">
        <v>2352</v>
      </c>
      <c r="J31" s="87">
        <v>9</v>
      </c>
      <c r="K31" s="87">
        <v>586</v>
      </c>
      <c r="L31" s="87">
        <v>7749</v>
      </c>
      <c r="M31" s="87">
        <v>6</v>
      </c>
      <c r="N31" s="87">
        <v>383</v>
      </c>
      <c r="O31" s="87">
        <v>6322</v>
      </c>
      <c r="P31" s="28">
        <v>4</v>
      </c>
      <c r="Q31" s="28">
        <v>271</v>
      </c>
      <c r="R31" s="28">
        <v>2209</v>
      </c>
      <c r="S31" s="28">
        <v>3</v>
      </c>
      <c r="T31" s="28">
        <v>214</v>
      </c>
      <c r="U31" s="28">
        <v>4094</v>
      </c>
      <c r="V31" s="28">
        <v>21</v>
      </c>
      <c r="W31" s="28">
        <v>1482</v>
      </c>
      <c r="X31" s="28">
        <v>17282</v>
      </c>
      <c r="Y31" s="89">
        <v>0</v>
      </c>
      <c r="Z31" s="89">
        <v>0</v>
      </c>
      <c r="AA31" s="89">
        <v>0</v>
      </c>
      <c r="AB31" s="28">
        <v>1</v>
      </c>
      <c r="AC31" s="28">
        <v>62</v>
      </c>
      <c r="AD31" s="28">
        <v>396</v>
      </c>
      <c r="AE31" s="87">
        <v>0</v>
      </c>
      <c r="AF31" s="87">
        <v>0</v>
      </c>
      <c r="AG31" s="87">
        <v>0</v>
      </c>
      <c r="AH31" s="88">
        <v>4</v>
      </c>
    </row>
    <row r="32" spans="1:34" s="65" customFormat="1" ht="10.5">
      <c r="A32" s="74"/>
      <c r="B32" s="74">
        <v>5</v>
      </c>
      <c r="C32" s="75" t="s">
        <v>22</v>
      </c>
      <c r="D32" s="87">
        <v>29</v>
      </c>
      <c r="E32" s="87">
        <v>8226</v>
      </c>
      <c r="F32" s="87">
        <v>136143</v>
      </c>
      <c r="G32" s="87">
        <v>6</v>
      </c>
      <c r="H32" s="87">
        <v>3050</v>
      </c>
      <c r="I32" s="87">
        <v>65549</v>
      </c>
      <c r="J32" s="87">
        <v>2</v>
      </c>
      <c r="K32" s="87">
        <v>267</v>
      </c>
      <c r="L32" s="87">
        <v>2715</v>
      </c>
      <c r="M32" s="87">
        <v>4</v>
      </c>
      <c r="N32" s="87">
        <v>1147</v>
      </c>
      <c r="O32" s="87">
        <v>15240</v>
      </c>
      <c r="P32" s="28">
        <v>9</v>
      </c>
      <c r="Q32" s="28">
        <v>2233</v>
      </c>
      <c r="R32" s="28">
        <v>29158</v>
      </c>
      <c r="S32" s="28">
        <v>1</v>
      </c>
      <c r="T32" s="28">
        <v>476</v>
      </c>
      <c r="U32" s="28">
        <v>7611</v>
      </c>
      <c r="V32" s="28">
        <v>6</v>
      </c>
      <c r="W32" s="28">
        <v>907</v>
      </c>
      <c r="X32" s="28">
        <v>14958</v>
      </c>
      <c r="Y32" s="89">
        <v>0</v>
      </c>
      <c r="Z32" s="89">
        <v>0</v>
      </c>
      <c r="AA32" s="89">
        <v>0</v>
      </c>
      <c r="AB32" s="28">
        <v>1</v>
      </c>
      <c r="AC32" s="28">
        <v>146</v>
      </c>
      <c r="AD32" s="28">
        <v>912</v>
      </c>
      <c r="AE32" s="87">
        <v>0</v>
      </c>
      <c r="AF32" s="87">
        <v>0</v>
      </c>
      <c r="AG32" s="87">
        <v>0</v>
      </c>
      <c r="AH32" s="88">
        <v>5</v>
      </c>
    </row>
    <row r="33" spans="1:34" s="65" customFormat="1" ht="10.5" customHeight="1">
      <c r="A33" s="266" t="s">
        <v>2</v>
      </c>
      <c r="B33" s="266"/>
      <c r="C33" s="267"/>
      <c r="D33" s="87"/>
      <c r="E33" s="87"/>
      <c r="F33" s="87"/>
      <c r="G33" s="87"/>
      <c r="H33" s="87"/>
      <c r="I33" s="87"/>
      <c r="J33" s="87"/>
      <c r="K33" s="87"/>
      <c r="L33" s="87"/>
      <c r="M33" s="87"/>
      <c r="N33" s="87"/>
      <c r="O33" s="87"/>
      <c r="P33" s="28"/>
      <c r="Q33" s="28"/>
      <c r="R33" s="28"/>
      <c r="S33" s="28"/>
      <c r="T33" s="28"/>
      <c r="U33" s="28"/>
      <c r="V33" s="28"/>
      <c r="W33" s="28"/>
      <c r="X33" s="28"/>
      <c r="Y33" s="28"/>
      <c r="Z33" s="28"/>
      <c r="AA33" s="28"/>
      <c r="AB33" s="28"/>
      <c r="AC33" s="28"/>
      <c r="AD33" s="28"/>
      <c r="AE33" s="87"/>
      <c r="AF33" s="28"/>
      <c r="AG33" s="29"/>
      <c r="AH33" s="90" t="s">
        <v>2</v>
      </c>
    </row>
    <row r="34" spans="1:34" s="65" customFormat="1" ht="10.5">
      <c r="A34" s="74"/>
      <c r="B34" s="74">
        <v>1</v>
      </c>
      <c r="C34" s="75" t="s">
        <v>20</v>
      </c>
      <c r="D34" s="87">
        <v>2062</v>
      </c>
      <c r="E34" s="87">
        <v>10589</v>
      </c>
      <c r="F34" s="87">
        <v>75245</v>
      </c>
      <c r="G34" s="87">
        <v>40</v>
      </c>
      <c r="H34" s="87">
        <v>218</v>
      </c>
      <c r="I34" s="87">
        <v>4469</v>
      </c>
      <c r="J34" s="87">
        <v>81</v>
      </c>
      <c r="K34" s="87">
        <v>480</v>
      </c>
      <c r="L34" s="87">
        <v>3682</v>
      </c>
      <c r="M34" s="87">
        <v>126</v>
      </c>
      <c r="N34" s="87">
        <v>739</v>
      </c>
      <c r="O34" s="87">
        <v>6093</v>
      </c>
      <c r="P34" s="28">
        <v>228</v>
      </c>
      <c r="Q34" s="28">
        <v>1259</v>
      </c>
      <c r="R34" s="28">
        <v>9368</v>
      </c>
      <c r="S34" s="28">
        <v>19</v>
      </c>
      <c r="T34" s="28">
        <v>105</v>
      </c>
      <c r="U34" s="28">
        <v>2903</v>
      </c>
      <c r="V34" s="28">
        <v>1548</v>
      </c>
      <c r="W34" s="28">
        <v>7678</v>
      </c>
      <c r="X34" s="28">
        <v>48241</v>
      </c>
      <c r="Y34" s="28">
        <v>1</v>
      </c>
      <c r="Z34" s="28">
        <v>4</v>
      </c>
      <c r="AA34" s="28">
        <v>14</v>
      </c>
      <c r="AB34" s="28">
        <v>14</v>
      </c>
      <c r="AC34" s="28">
        <v>85</v>
      </c>
      <c r="AD34" s="28">
        <v>418</v>
      </c>
      <c r="AE34" s="87">
        <v>5</v>
      </c>
      <c r="AF34" s="28">
        <v>21</v>
      </c>
      <c r="AG34" s="28">
        <v>57</v>
      </c>
      <c r="AH34" s="88">
        <v>1</v>
      </c>
    </row>
    <row r="35" spans="1:34" s="65" customFormat="1" ht="10.5">
      <c r="A35" s="74"/>
      <c r="B35" s="74">
        <v>2</v>
      </c>
      <c r="C35" s="75" t="s">
        <v>21</v>
      </c>
      <c r="D35" s="87">
        <v>152</v>
      </c>
      <c r="E35" s="87">
        <v>2976</v>
      </c>
      <c r="F35" s="87">
        <v>23288</v>
      </c>
      <c r="G35" s="87">
        <v>5</v>
      </c>
      <c r="H35" s="87">
        <v>111</v>
      </c>
      <c r="I35" s="87">
        <v>2810</v>
      </c>
      <c r="J35" s="87">
        <v>9</v>
      </c>
      <c r="K35" s="87">
        <v>175</v>
      </c>
      <c r="L35" s="87">
        <v>1448</v>
      </c>
      <c r="M35" s="87">
        <v>8</v>
      </c>
      <c r="N35" s="87">
        <v>156</v>
      </c>
      <c r="O35" s="87">
        <v>1273</v>
      </c>
      <c r="P35" s="28">
        <v>17</v>
      </c>
      <c r="Q35" s="28">
        <v>315</v>
      </c>
      <c r="R35" s="28">
        <v>2479</v>
      </c>
      <c r="S35" s="28">
        <v>3</v>
      </c>
      <c r="T35" s="28">
        <v>58</v>
      </c>
      <c r="U35" s="28">
        <v>806</v>
      </c>
      <c r="V35" s="28">
        <v>109</v>
      </c>
      <c r="W35" s="28">
        <v>2142</v>
      </c>
      <c r="X35" s="28">
        <v>14372</v>
      </c>
      <c r="Y35" s="89">
        <v>0</v>
      </c>
      <c r="Z35" s="89">
        <v>0</v>
      </c>
      <c r="AA35" s="89">
        <v>0</v>
      </c>
      <c r="AB35" s="28">
        <v>1</v>
      </c>
      <c r="AC35" s="28">
        <v>19</v>
      </c>
      <c r="AD35" s="28">
        <v>100</v>
      </c>
      <c r="AE35" s="87">
        <v>0</v>
      </c>
      <c r="AF35" s="87">
        <v>0</v>
      </c>
      <c r="AG35" s="87">
        <v>0</v>
      </c>
      <c r="AH35" s="88">
        <v>2</v>
      </c>
    </row>
    <row r="36" spans="1:34" s="65" customFormat="1" ht="10.5">
      <c r="A36" s="74"/>
      <c r="B36" s="74">
        <v>3</v>
      </c>
      <c r="C36" s="75" t="s">
        <v>30</v>
      </c>
      <c r="D36" s="87">
        <v>34</v>
      </c>
      <c r="E36" s="87">
        <v>1229</v>
      </c>
      <c r="F36" s="87">
        <v>11643</v>
      </c>
      <c r="G36" s="87">
        <v>1</v>
      </c>
      <c r="H36" s="87">
        <v>30</v>
      </c>
      <c r="I36" s="87">
        <v>421</v>
      </c>
      <c r="J36" s="87">
        <v>3</v>
      </c>
      <c r="K36" s="87">
        <v>104</v>
      </c>
      <c r="L36" s="87">
        <v>1133</v>
      </c>
      <c r="M36" s="87">
        <v>4</v>
      </c>
      <c r="N36" s="87">
        <v>147</v>
      </c>
      <c r="O36" s="87">
        <v>1508</v>
      </c>
      <c r="P36" s="28">
        <v>3</v>
      </c>
      <c r="Q36" s="28">
        <v>125</v>
      </c>
      <c r="R36" s="28">
        <v>1838</v>
      </c>
      <c r="S36" s="89">
        <v>0</v>
      </c>
      <c r="T36" s="89">
        <v>0</v>
      </c>
      <c r="U36" s="89">
        <v>0</v>
      </c>
      <c r="V36" s="28">
        <v>23</v>
      </c>
      <c r="W36" s="28">
        <v>823</v>
      </c>
      <c r="X36" s="28">
        <v>6743</v>
      </c>
      <c r="Y36" s="89">
        <v>0</v>
      </c>
      <c r="Z36" s="89">
        <v>0</v>
      </c>
      <c r="AA36" s="89">
        <v>0</v>
      </c>
      <c r="AB36" s="87">
        <v>0</v>
      </c>
      <c r="AC36" s="87">
        <v>0</v>
      </c>
      <c r="AD36" s="87">
        <v>0</v>
      </c>
      <c r="AE36" s="87">
        <v>0</v>
      </c>
      <c r="AF36" s="87">
        <v>0</v>
      </c>
      <c r="AG36" s="87">
        <v>0</v>
      </c>
      <c r="AH36" s="88">
        <v>3</v>
      </c>
    </row>
    <row r="37" spans="1:34" s="65" customFormat="1" ht="10.5">
      <c r="A37" s="74"/>
      <c r="B37" s="74">
        <v>4</v>
      </c>
      <c r="C37" s="75" t="s">
        <v>31</v>
      </c>
      <c r="D37" s="87">
        <v>24</v>
      </c>
      <c r="E37" s="87">
        <v>1676</v>
      </c>
      <c r="F37" s="87">
        <v>14905</v>
      </c>
      <c r="G37" s="87">
        <v>1</v>
      </c>
      <c r="H37" s="87">
        <v>146</v>
      </c>
      <c r="I37" s="87">
        <v>2580</v>
      </c>
      <c r="J37" s="87">
        <v>5</v>
      </c>
      <c r="K37" s="87">
        <v>345</v>
      </c>
      <c r="L37" s="87">
        <v>3575</v>
      </c>
      <c r="M37" s="87">
        <v>0</v>
      </c>
      <c r="N37" s="87">
        <v>0</v>
      </c>
      <c r="O37" s="87">
        <v>0</v>
      </c>
      <c r="P37" s="28">
        <v>3</v>
      </c>
      <c r="Q37" s="28">
        <v>244</v>
      </c>
      <c r="R37" s="28">
        <v>2763</v>
      </c>
      <c r="S37" s="89">
        <v>0</v>
      </c>
      <c r="T37" s="89">
        <v>0</v>
      </c>
      <c r="U37" s="89">
        <v>0</v>
      </c>
      <c r="V37" s="28">
        <v>15</v>
      </c>
      <c r="W37" s="28">
        <v>941</v>
      </c>
      <c r="X37" s="28">
        <v>5987</v>
      </c>
      <c r="Y37" s="89">
        <v>0</v>
      </c>
      <c r="Z37" s="89">
        <v>0</v>
      </c>
      <c r="AA37" s="89">
        <v>0</v>
      </c>
      <c r="AB37" s="87">
        <v>0</v>
      </c>
      <c r="AC37" s="87">
        <v>0</v>
      </c>
      <c r="AD37" s="87">
        <v>0</v>
      </c>
      <c r="AE37" s="87">
        <v>0</v>
      </c>
      <c r="AF37" s="87">
        <v>0</v>
      </c>
      <c r="AG37" s="87">
        <v>0</v>
      </c>
      <c r="AH37" s="88">
        <v>4</v>
      </c>
    </row>
    <row r="38" spans="1:34" s="65" customFormat="1" ht="10.5">
      <c r="A38" s="74"/>
      <c r="B38" s="74">
        <v>5</v>
      </c>
      <c r="C38" s="75" t="s">
        <v>22</v>
      </c>
      <c r="D38" s="87">
        <v>12</v>
      </c>
      <c r="E38" s="87">
        <v>2677</v>
      </c>
      <c r="F38" s="87">
        <v>29261</v>
      </c>
      <c r="G38" s="87">
        <v>2</v>
      </c>
      <c r="H38" s="87">
        <v>709</v>
      </c>
      <c r="I38" s="87">
        <v>10109</v>
      </c>
      <c r="J38" s="87">
        <v>1</v>
      </c>
      <c r="K38" s="87">
        <v>188</v>
      </c>
      <c r="L38" s="87">
        <v>1454</v>
      </c>
      <c r="M38" s="87">
        <v>2</v>
      </c>
      <c r="N38" s="87">
        <v>695</v>
      </c>
      <c r="O38" s="87">
        <v>5975</v>
      </c>
      <c r="P38" s="89">
        <v>0</v>
      </c>
      <c r="Q38" s="89">
        <v>0</v>
      </c>
      <c r="R38" s="89">
        <v>0</v>
      </c>
      <c r="S38" s="28">
        <v>1</v>
      </c>
      <c r="T38" s="28">
        <v>313</v>
      </c>
      <c r="U38" s="28">
        <v>5024</v>
      </c>
      <c r="V38" s="28">
        <v>6</v>
      </c>
      <c r="W38" s="28">
        <v>772</v>
      </c>
      <c r="X38" s="28">
        <v>6699</v>
      </c>
      <c r="Y38" s="89">
        <v>0</v>
      </c>
      <c r="Z38" s="89">
        <v>0</v>
      </c>
      <c r="AA38" s="89">
        <v>0</v>
      </c>
      <c r="AB38" s="87">
        <v>0</v>
      </c>
      <c r="AC38" s="87">
        <v>0</v>
      </c>
      <c r="AD38" s="87">
        <v>0</v>
      </c>
      <c r="AE38" s="87">
        <v>0</v>
      </c>
      <c r="AF38" s="87">
        <v>0</v>
      </c>
      <c r="AG38" s="87">
        <v>0</v>
      </c>
      <c r="AH38" s="88">
        <v>5</v>
      </c>
    </row>
    <row r="39" spans="1:34" s="65" customFormat="1" ht="10.5" customHeight="1">
      <c r="A39" s="266" t="s">
        <v>3</v>
      </c>
      <c r="B39" s="266"/>
      <c r="C39" s="267"/>
      <c r="D39" s="87"/>
      <c r="E39" s="87"/>
      <c r="F39" s="87"/>
      <c r="G39" s="87"/>
      <c r="H39" s="87"/>
      <c r="I39" s="87"/>
      <c r="J39" s="87"/>
      <c r="K39" s="87"/>
      <c r="L39" s="87"/>
      <c r="M39" s="87"/>
      <c r="N39" s="87"/>
      <c r="O39" s="87"/>
      <c r="P39" s="28"/>
      <c r="Q39" s="28"/>
      <c r="R39" s="28"/>
      <c r="S39" s="28"/>
      <c r="T39" s="28"/>
      <c r="U39" s="28"/>
      <c r="V39" s="28"/>
      <c r="W39" s="28"/>
      <c r="X39" s="28"/>
      <c r="Y39" s="28"/>
      <c r="Z39" s="28"/>
      <c r="AA39" s="28"/>
      <c r="AB39" s="28"/>
      <c r="AC39" s="28"/>
      <c r="AD39" s="28"/>
      <c r="AE39" s="87"/>
      <c r="AF39" s="28"/>
      <c r="AG39" s="29"/>
      <c r="AH39" s="84" t="s">
        <v>3</v>
      </c>
    </row>
    <row r="40" spans="1:34" s="65" customFormat="1" ht="10.5">
      <c r="A40" s="74"/>
      <c r="B40" s="74">
        <v>1</v>
      </c>
      <c r="C40" s="75" t="s">
        <v>20</v>
      </c>
      <c r="D40" s="87">
        <v>22</v>
      </c>
      <c r="E40" s="87">
        <v>88</v>
      </c>
      <c r="F40" s="87">
        <v>307</v>
      </c>
      <c r="G40" s="89">
        <v>0</v>
      </c>
      <c r="H40" s="89">
        <v>0</v>
      </c>
      <c r="I40" s="89">
        <v>0</v>
      </c>
      <c r="J40" s="89">
        <v>0</v>
      </c>
      <c r="K40" s="89">
        <v>0</v>
      </c>
      <c r="L40" s="89">
        <v>0</v>
      </c>
      <c r="M40" s="89">
        <v>0</v>
      </c>
      <c r="N40" s="89">
        <v>0</v>
      </c>
      <c r="O40" s="89">
        <v>0</v>
      </c>
      <c r="P40" s="89">
        <v>0</v>
      </c>
      <c r="Q40" s="89">
        <v>0</v>
      </c>
      <c r="R40" s="89">
        <v>0</v>
      </c>
      <c r="S40" s="89">
        <v>0</v>
      </c>
      <c r="T40" s="89">
        <v>0</v>
      </c>
      <c r="U40" s="89">
        <v>0</v>
      </c>
      <c r="V40" s="28">
        <v>22</v>
      </c>
      <c r="W40" s="28">
        <v>88</v>
      </c>
      <c r="X40" s="28">
        <v>307</v>
      </c>
      <c r="Y40" s="89">
        <v>0</v>
      </c>
      <c r="Z40" s="89">
        <v>0</v>
      </c>
      <c r="AA40" s="89">
        <v>0</v>
      </c>
      <c r="AB40" s="87">
        <v>0</v>
      </c>
      <c r="AC40" s="87">
        <v>0</v>
      </c>
      <c r="AD40" s="87">
        <v>0</v>
      </c>
      <c r="AE40" s="87">
        <v>0</v>
      </c>
      <c r="AF40" s="87">
        <v>0</v>
      </c>
      <c r="AG40" s="87">
        <v>0</v>
      </c>
      <c r="AH40" s="88">
        <v>1</v>
      </c>
    </row>
    <row r="41" spans="1:34" s="65" customFormat="1" ht="10.5">
      <c r="A41" s="74"/>
      <c r="B41" s="74">
        <v>2</v>
      </c>
      <c r="C41" s="75" t="s">
        <v>23</v>
      </c>
      <c r="D41" s="87">
        <v>1</v>
      </c>
      <c r="E41" s="87">
        <v>17</v>
      </c>
      <c r="F41" s="87">
        <v>104</v>
      </c>
      <c r="G41" s="89">
        <v>0</v>
      </c>
      <c r="H41" s="89">
        <v>0</v>
      </c>
      <c r="I41" s="89">
        <v>0</v>
      </c>
      <c r="J41" s="89">
        <v>0</v>
      </c>
      <c r="K41" s="89">
        <v>0</v>
      </c>
      <c r="L41" s="89">
        <v>0</v>
      </c>
      <c r="M41" s="89">
        <v>0</v>
      </c>
      <c r="N41" s="89">
        <v>0</v>
      </c>
      <c r="O41" s="89">
        <v>0</v>
      </c>
      <c r="P41" s="89">
        <v>0</v>
      </c>
      <c r="Q41" s="89">
        <v>0</v>
      </c>
      <c r="R41" s="89">
        <v>0</v>
      </c>
      <c r="S41" s="89">
        <v>0</v>
      </c>
      <c r="T41" s="89">
        <v>0</v>
      </c>
      <c r="U41" s="89">
        <v>0</v>
      </c>
      <c r="V41" s="28">
        <v>1</v>
      </c>
      <c r="W41" s="28">
        <v>17</v>
      </c>
      <c r="X41" s="28">
        <v>104</v>
      </c>
      <c r="Y41" s="89">
        <v>0</v>
      </c>
      <c r="Z41" s="89">
        <v>0</v>
      </c>
      <c r="AA41" s="89">
        <v>0</v>
      </c>
      <c r="AB41" s="87">
        <v>0</v>
      </c>
      <c r="AC41" s="87">
        <v>0</v>
      </c>
      <c r="AD41" s="87">
        <v>0</v>
      </c>
      <c r="AE41" s="87">
        <v>0</v>
      </c>
      <c r="AF41" s="87">
        <v>0</v>
      </c>
      <c r="AG41" s="87">
        <v>0</v>
      </c>
      <c r="AH41" s="88">
        <v>2</v>
      </c>
    </row>
    <row r="42" spans="1:34" s="65" customFormat="1" ht="10.5" customHeight="1">
      <c r="A42" s="266" t="s">
        <v>4</v>
      </c>
      <c r="B42" s="266"/>
      <c r="C42" s="267"/>
      <c r="D42" s="87"/>
      <c r="E42" s="87"/>
      <c r="F42" s="87"/>
      <c r="G42" s="87"/>
      <c r="H42" s="87"/>
      <c r="I42" s="87"/>
      <c r="J42" s="87"/>
      <c r="K42" s="87"/>
      <c r="L42" s="87"/>
      <c r="M42" s="87"/>
      <c r="N42" s="87"/>
      <c r="O42" s="87"/>
      <c r="P42" s="28"/>
      <c r="Q42" s="28"/>
      <c r="R42" s="28"/>
      <c r="S42" s="28"/>
      <c r="T42" s="28"/>
      <c r="U42" s="28"/>
      <c r="V42" s="28"/>
      <c r="W42" s="28"/>
      <c r="X42" s="28"/>
      <c r="Y42" s="28"/>
      <c r="Z42" s="28"/>
      <c r="AA42" s="28"/>
      <c r="AB42" s="28"/>
      <c r="AC42" s="28"/>
      <c r="AD42" s="28"/>
      <c r="AE42" s="87"/>
      <c r="AF42" s="28"/>
      <c r="AG42" s="29"/>
      <c r="AH42" s="84" t="s">
        <v>4</v>
      </c>
    </row>
    <row r="43" spans="1:34" s="65" customFormat="1" ht="10.5">
      <c r="A43" s="74"/>
      <c r="B43" s="74">
        <v>1</v>
      </c>
      <c r="C43" s="75" t="s">
        <v>20</v>
      </c>
      <c r="D43" s="87">
        <v>62</v>
      </c>
      <c r="E43" s="87">
        <v>329</v>
      </c>
      <c r="F43" s="87">
        <v>558</v>
      </c>
      <c r="G43" s="89">
        <v>0</v>
      </c>
      <c r="H43" s="89">
        <v>0</v>
      </c>
      <c r="I43" s="89">
        <v>0</v>
      </c>
      <c r="J43" s="87">
        <v>1</v>
      </c>
      <c r="K43" s="87">
        <v>3</v>
      </c>
      <c r="L43" s="87">
        <v>11</v>
      </c>
      <c r="M43" s="87">
        <v>3</v>
      </c>
      <c r="N43" s="87">
        <v>18</v>
      </c>
      <c r="O43" s="87">
        <v>8</v>
      </c>
      <c r="P43" s="28">
        <v>1</v>
      </c>
      <c r="Q43" s="28">
        <v>3</v>
      </c>
      <c r="R43" s="28">
        <v>3</v>
      </c>
      <c r="S43" s="89">
        <v>0</v>
      </c>
      <c r="T43" s="89">
        <v>0</v>
      </c>
      <c r="U43" s="89">
        <v>0</v>
      </c>
      <c r="V43" s="28">
        <v>57</v>
      </c>
      <c r="W43" s="28">
        <v>305</v>
      </c>
      <c r="X43" s="28">
        <v>536</v>
      </c>
      <c r="Y43" s="89">
        <v>0</v>
      </c>
      <c r="Z43" s="89">
        <v>0</v>
      </c>
      <c r="AA43" s="89">
        <v>0</v>
      </c>
      <c r="AB43" s="87">
        <v>0</v>
      </c>
      <c r="AC43" s="87">
        <v>0</v>
      </c>
      <c r="AD43" s="87">
        <v>0</v>
      </c>
      <c r="AE43" s="87">
        <v>0</v>
      </c>
      <c r="AF43" s="87">
        <v>0</v>
      </c>
      <c r="AG43" s="87">
        <v>0</v>
      </c>
      <c r="AH43" s="88">
        <v>1</v>
      </c>
    </row>
    <row r="44" spans="1:34" s="65" customFormat="1" ht="10.5">
      <c r="A44" s="74"/>
      <c r="B44" s="74">
        <v>2</v>
      </c>
      <c r="C44" s="75" t="s">
        <v>82</v>
      </c>
      <c r="D44" s="87">
        <v>7</v>
      </c>
      <c r="E44" s="87">
        <v>172</v>
      </c>
      <c r="F44" s="87">
        <v>251</v>
      </c>
      <c r="G44" s="89">
        <v>0</v>
      </c>
      <c r="H44" s="89">
        <v>0</v>
      </c>
      <c r="I44" s="89">
        <v>0</v>
      </c>
      <c r="J44" s="89">
        <v>0</v>
      </c>
      <c r="K44" s="89">
        <v>0</v>
      </c>
      <c r="L44" s="89">
        <v>0</v>
      </c>
      <c r="M44" s="89">
        <v>0</v>
      </c>
      <c r="N44" s="89">
        <v>0</v>
      </c>
      <c r="O44" s="89">
        <v>0</v>
      </c>
      <c r="P44" s="89">
        <v>0</v>
      </c>
      <c r="Q44" s="89">
        <v>0</v>
      </c>
      <c r="R44" s="89">
        <v>0</v>
      </c>
      <c r="S44" s="89">
        <v>0</v>
      </c>
      <c r="T44" s="89">
        <v>0</v>
      </c>
      <c r="U44" s="89">
        <v>0</v>
      </c>
      <c r="V44" s="28">
        <v>7</v>
      </c>
      <c r="W44" s="28">
        <v>172</v>
      </c>
      <c r="X44" s="28">
        <v>251</v>
      </c>
      <c r="Y44" s="89">
        <v>0</v>
      </c>
      <c r="Z44" s="89">
        <v>0</v>
      </c>
      <c r="AA44" s="89">
        <v>0</v>
      </c>
      <c r="AB44" s="87">
        <v>0</v>
      </c>
      <c r="AC44" s="87">
        <v>0</v>
      </c>
      <c r="AD44" s="87">
        <v>0</v>
      </c>
      <c r="AE44" s="87">
        <v>0</v>
      </c>
      <c r="AF44" s="87">
        <v>0</v>
      </c>
      <c r="AG44" s="87">
        <v>0</v>
      </c>
      <c r="AH44" s="88">
        <v>2</v>
      </c>
    </row>
    <row r="45" spans="1:34" s="65" customFormat="1" ht="6" customHeight="1">
      <c r="A45" s="91"/>
      <c r="B45" s="91"/>
      <c r="C45" s="92"/>
      <c r="D45" s="93"/>
      <c r="E45" s="93"/>
      <c r="F45" s="93"/>
      <c r="G45" s="33"/>
      <c r="H45" s="33"/>
      <c r="I45" s="33"/>
      <c r="J45" s="33"/>
      <c r="K45" s="33"/>
      <c r="L45" s="33"/>
      <c r="M45" s="33"/>
      <c r="N45" s="33"/>
      <c r="O45" s="33"/>
      <c r="P45" s="33"/>
      <c r="Q45" s="33"/>
      <c r="R45" s="33"/>
      <c r="S45" s="33"/>
      <c r="T45" s="33"/>
      <c r="U45" s="33"/>
      <c r="V45" s="93"/>
      <c r="W45" s="93"/>
      <c r="X45" s="93"/>
      <c r="Y45" s="33"/>
      <c r="Z45" s="33"/>
      <c r="AA45" s="33"/>
      <c r="AB45" s="33"/>
      <c r="AC45" s="33"/>
      <c r="AD45" s="33"/>
      <c r="AE45" s="33"/>
      <c r="AF45" s="33"/>
      <c r="AG45" s="34"/>
      <c r="AH45" s="94"/>
    </row>
    <row r="46" spans="1:34" s="65" customFormat="1" ht="10.5">
      <c r="A46" s="65" t="s">
        <v>162</v>
      </c>
    </row>
    <row r="47" spans="1:34" ht="10.5" customHeight="1">
      <c r="A47" s="65" t="s">
        <v>203</v>
      </c>
    </row>
    <row r="48" spans="1:34" ht="10.5" customHeight="1">
      <c r="A48" s="65"/>
    </row>
    <row r="49" spans="4:34" ht="10.5" customHeight="1">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row>
    <row r="50" spans="4:34" ht="10.5" customHeight="1">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H50" s="143"/>
    </row>
    <row r="51" spans="4:34" ht="10.5" customHeight="1">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row>
    <row r="52" spans="4:34" ht="10.5" customHeight="1">
      <c r="J52" s="145"/>
    </row>
    <row r="53" spans="4:34" ht="10.5" customHeight="1"/>
    <row r="54" spans="4:34" ht="10.5" customHeight="1"/>
    <row r="55" spans="4:34" ht="10.5" customHeight="1"/>
    <row r="56" spans="4:34" ht="10.5" customHeight="1"/>
    <row r="57" spans="4:34" ht="10.5" customHeight="1"/>
    <row r="58" spans="4:34" ht="10.5" customHeight="1"/>
    <row r="59" spans="4:34" ht="10.5" customHeight="1"/>
    <row r="60" spans="4:34" ht="10.5" customHeight="1"/>
    <row r="61" spans="4:34" ht="10.5" customHeight="1"/>
    <row r="62" spans="4:34" ht="10.5" customHeight="1"/>
    <row r="63" spans="4:34" ht="10.5" customHeight="1"/>
    <row r="64" spans="4:3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sheetData>
  <mergeCells count="24">
    <mergeCell ref="Y12:AA12"/>
    <mergeCell ref="AB12:AD12"/>
    <mergeCell ref="AE12:AG12"/>
    <mergeCell ref="A21:C21"/>
    <mergeCell ref="A27:C27"/>
    <mergeCell ref="S11:U12"/>
    <mergeCell ref="V11:X12"/>
    <mergeCell ref="Y11:AG11"/>
    <mergeCell ref="A11:C11"/>
    <mergeCell ref="A42:C42"/>
    <mergeCell ref="P11:R12"/>
    <mergeCell ref="A13:C13"/>
    <mergeCell ref="A15:C15"/>
    <mergeCell ref="A16:C16"/>
    <mergeCell ref="A17:C17"/>
    <mergeCell ref="A18:C18"/>
    <mergeCell ref="A19:C19"/>
    <mergeCell ref="A12:C12"/>
    <mergeCell ref="A33:C33"/>
    <mergeCell ref="D11:F12"/>
    <mergeCell ref="G11:I12"/>
    <mergeCell ref="J11:L12"/>
    <mergeCell ref="M11:O12"/>
    <mergeCell ref="A39:C39"/>
  </mergeCells>
  <phoneticPr fontId="1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8"/>
  <sheetViews>
    <sheetView workbookViewId="0"/>
  </sheetViews>
  <sheetFormatPr defaultRowHeight="13.5"/>
  <cols>
    <col min="1" max="1" width="1.625" style="135" customWidth="1"/>
    <col min="2" max="2" width="2.625" style="135" customWidth="1"/>
    <col min="3" max="3" width="12.125" style="135" customWidth="1"/>
    <col min="4" max="4" width="6.375" style="135" customWidth="1"/>
    <col min="5" max="5" width="7.375" style="135" customWidth="1"/>
    <col min="6" max="6" width="8.125" style="135" customWidth="1"/>
    <col min="7" max="7" width="3.625" style="135" customWidth="1"/>
    <col min="8" max="8" width="6" style="135" customWidth="1"/>
    <col min="9" max="9" width="7.375" style="135" customWidth="1"/>
    <col min="10" max="10" width="3.625" style="135" customWidth="1"/>
    <col min="11" max="11" width="6" style="135" customWidth="1"/>
    <col min="12" max="12" width="7.375" style="135" customWidth="1"/>
    <col min="13" max="13" width="3.625" style="135" customWidth="1"/>
    <col min="14" max="14" width="6" style="135" customWidth="1"/>
    <col min="15" max="15" width="7.375" style="135" customWidth="1"/>
    <col min="16" max="16" width="3.875" style="135" customWidth="1"/>
    <col min="17" max="17" width="5" style="135" customWidth="1"/>
    <col min="18" max="18" width="6.5" style="135" customWidth="1"/>
    <col min="19" max="19" width="3.125" style="135" customWidth="1"/>
    <col min="20" max="20" width="5" style="135" customWidth="1"/>
    <col min="21" max="21" width="6.5" style="135" customWidth="1"/>
    <col min="22" max="22" width="5.25" style="135" customWidth="1"/>
    <col min="23" max="23" width="6.125" style="135" customWidth="1"/>
    <col min="24" max="24" width="6.875" style="135" customWidth="1"/>
    <col min="25" max="26" width="2.75" style="135" customWidth="1"/>
    <col min="27" max="27" width="3.375" style="135" customWidth="1"/>
    <col min="28" max="28" width="3.25" style="135" customWidth="1"/>
    <col min="29" max="29" width="3.5" style="135" customWidth="1"/>
    <col min="30" max="30" width="5.5" style="135" customWidth="1"/>
    <col min="31" max="31" width="3.125" style="135" customWidth="1"/>
    <col min="32" max="33" width="4.125" style="135" customWidth="1"/>
    <col min="34" max="34" width="8.5" style="135" customWidth="1"/>
    <col min="35" max="35" width="9" style="135"/>
    <col min="36" max="37" width="9" style="136"/>
    <col min="38" max="16384" width="9" style="135"/>
  </cols>
  <sheetData>
    <row r="1" spans="1:37" s="98" customFormat="1"/>
    <row r="2" spans="1:37" s="62" customFormat="1" ht="13.5" customHeight="1">
      <c r="A2" s="63" t="s">
        <v>183</v>
      </c>
      <c r="L2" s="64"/>
      <c r="M2" s="64"/>
      <c r="N2" s="64"/>
      <c r="P2" s="63"/>
      <c r="Q2" s="63"/>
      <c r="R2" s="63"/>
    </row>
    <row r="3" spans="1:37" s="62" customFormat="1" ht="13.5" customHeight="1">
      <c r="A3" s="63"/>
      <c r="L3" s="64"/>
      <c r="M3" s="64"/>
      <c r="N3" s="64"/>
      <c r="O3" s="64"/>
      <c r="P3" s="63"/>
      <c r="Q3" s="63"/>
      <c r="R3" s="63"/>
    </row>
    <row r="4" spans="1:37" s="62" customFormat="1" ht="13.5" customHeight="1">
      <c r="A4" s="96" t="s">
        <v>166</v>
      </c>
      <c r="B4" s="96"/>
      <c r="C4" s="86"/>
      <c r="D4" s="86"/>
      <c r="E4" s="86"/>
      <c r="L4" s="64"/>
      <c r="M4" s="64"/>
      <c r="N4" s="64"/>
      <c r="O4" s="64"/>
      <c r="P4" s="86"/>
      <c r="Q4" s="86"/>
      <c r="R4" s="86"/>
      <c r="S4" s="86"/>
      <c r="T4" s="86"/>
      <c r="U4" s="86"/>
      <c r="V4" s="86"/>
      <c r="W4" s="86"/>
    </row>
    <row r="5" spans="1:37" s="62" customFormat="1" ht="13.5" customHeight="1">
      <c r="A5" s="86" t="s">
        <v>180</v>
      </c>
      <c r="B5" s="96"/>
      <c r="C5" s="86"/>
      <c r="D5" s="86"/>
      <c r="E5" s="86"/>
      <c r="L5" s="64"/>
      <c r="M5" s="64"/>
      <c r="N5" s="64"/>
      <c r="O5" s="64"/>
      <c r="P5" s="86"/>
      <c r="Q5" s="86"/>
      <c r="R5" s="86"/>
      <c r="S5" s="86"/>
      <c r="T5" s="86"/>
      <c r="U5" s="86"/>
      <c r="V5" s="86"/>
      <c r="W5" s="86"/>
    </row>
    <row r="6" spans="1:37" s="62" customFormat="1" ht="13.5" customHeight="1">
      <c r="A6" s="96" t="s">
        <v>164</v>
      </c>
      <c r="B6" s="96"/>
      <c r="C6" s="86"/>
      <c r="D6" s="86"/>
      <c r="E6" s="86"/>
      <c r="L6" s="64"/>
      <c r="M6" s="64"/>
      <c r="N6" s="64"/>
      <c r="O6" s="64"/>
      <c r="P6" s="86"/>
      <c r="Q6" s="86"/>
      <c r="R6" s="86"/>
      <c r="S6" s="86"/>
      <c r="T6" s="86"/>
      <c r="U6" s="86"/>
      <c r="V6" s="86"/>
      <c r="W6" s="86"/>
    </row>
    <row r="7" spans="1:37" s="62" customFormat="1" ht="13.5" customHeight="1">
      <c r="A7" s="86" t="s">
        <v>181</v>
      </c>
      <c r="B7" s="96"/>
      <c r="C7" s="86"/>
      <c r="D7" s="86"/>
      <c r="E7" s="86"/>
      <c r="L7" s="64"/>
      <c r="M7" s="64"/>
      <c r="N7" s="64"/>
      <c r="O7" s="64"/>
      <c r="P7" s="86"/>
      <c r="Q7" s="86"/>
      <c r="R7" s="86"/>
      <c r="S7" s="86"/>
      <c r="T7" s="86"/>
      <c r="U7" s="86"/>
      <c r="V7" s="86"/>
      <c r="W7" s="86"/>
    </row>
    <row r="8" spans="1:37" s="62" customFormat="1" ht="13.5" customHeight="1">
      <c r="A8" s="96" t="s">
        <v>165</v>
      </c>
      <c r="B8" s="96"/>
      <c r="C8" s="86"/>
      <c r="D8" s="86"/>
      <c r="E8" s="86"/>
      <c r="L8" s="64"/>
      <c r="M8" s="64"/>
      <c r="N8" s="64"/>
      <c r="O8" s="64"/>
      <c r="P8" s="86"/>
      <c r="Q8" s="86"/>
      <c r="R8" s="86"/>
      <c r="S8" s="86"/>
      <c r="T8" s="86"/>
      <c r="U8" s="86"/>
      <c r="V8" s="86"/>
      <c r="W8" s="86"/>
    </row>
    <row r="9" spans="1:37" s="65" customFormat="1" ht="10.5" customHeight="1">
      <c r="AD9" s="66"/>
      <c r="AJ9" s="137"/>
      <c r="AK9" s="137"/>
    </row>
    <row r="10" spans="1:37" s="65" customFormat="1" ht="10.5" customHeight="1">
      <c r="A10" s="67" t="s">
        <v>17</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H10" s="68" t="s">
        <v>13</v>
      </c>
      <c r="AJ10" s="137"/>
      <c r="AK10" s="137"/>
    </row>
    <row r="11" spans="1:37" s="65" customFormat="1" ht="12" customHeight="1">
      <c r="A11" s="268" t="s">
        <v>74</v>
      </c>
      <c r="B11" s="268"/>
      <c r="C11" s="277"/>
      <c r="D11" s="275" t="s">
        <v>5</v>
      </c>
      <c r="E11" s="275"/>
      <c r="F11" s="275"/>
      <c r="G11" s="275" t="s">
        <v>204</v>
      </c>
      <c r="H11" s="275"/>
      <c r="I11" s="275"/>
      <c r="J11" s="275" t="s">
        <v>19</v>
      </c>
      <c r="K11" s="275"/>
      <c r="L11" s="275"/>
      <c r="M11" s="276" t="s">
        <v>6</v>
      </c>
      <c r="N11" s="268"/>
      <c r="O11" s="277"/>
      <c r="P11" s="268" t="s">
        <v>7</v>
      </c>
      <c r="Q11" s="268"/>
      <c r="R11" s="268"/>
      <c r="S11" s="275" t="s">
        <v>8</v>
      </c>
      <c r="T11" s="275"/>
      <c r="U11" s="275"/>
      <c r="V11" s="275" t="s">
        <v>9</v>
      </c>
      <c r="W11" s="275"/>
      <c r="X11" s="275"/>
      <c r="Y11" s="281" t="s">
        <v>10</v>
      </c>
      <c r="Z11" s="282"/>
      <c r="AA11" s="282"/>
      <c r="AB11" s="282"/>
      <c r="AC11" s="282"/>
      <c r="AD11" s="282"/>
      <c r="AE11" s="282"/>
      <c r="AF11" s="282"/>
      <c r="AG11" s="283"/>
      <c r="AH11" s="71" t="s">
        <v>74</v>
      </c>
      <c r="AJ11" s="137"/>
      <c r="AK11" s="137"/>
    </row>
    <row r="12" spans="1:37" s="65" customFormat="1" ht="12" customHeight="1">
      <c r="A12" s="273" t="s">
        <v>72</v>
      </c>
      <c r="B12" s="273"/>
      <c r="C12" s="274"/>
      <c r="D12" s="275"/>
      <c r="E12" s="275"/>
      <c r="F12" s="275"/>
      <c r="G12" s="275"/>
      <c r="H12" s="275"/>
      <c r="I12" s="275"/>
      <c r="J12" s="275"/>
      <c r="K12" s="275"/>
      <c r="L12" s="275"/>
      <c r="M12" s="278"/>
      <c r="N12" s="269"/>
      <c r="O12" s="270"/>
      <c r="P12" s="269"/>
      <c r="Q12" s="269"/>
      <c r="R12" s="269"/>
      <c r="S12" s="275"/>
      <c r="T12" s="275"/>
      <c r="U12" s="275"/>
      <c r="V12" s="275"/>
      <c r="W12" s="275"/>
      <c r="X12" s="275"/>
      <c r="Y12" s="279" t="s">
        <v>7</v>
      </c>
      <c r="Z12" s="279"/>
      <c r="AA12" s="279"/>
      <c r="AB12" s="279" t="s">
        <v>14</v>
      </c>
      <c r="AC12" s="279"/>
      <c r="AD12" s="279"/>
      <c r="AE12" s="280" t="s">
        <v>15</v>
      </c>
      <c r="AF12" s="280"/>
      <c r="AG12" s="280"/>
      <c r="AH12" s="71" t="s">
        <v>72</v>
      </c>
      <c r="AJ12" s="137"/>
      <c r="AK12" s="137"/>
    </row>
    <row r="13" spans="1:37" s="65" customFormat="1" ht="12" customHeight="1">
      <c r="A13" s="269" t="s">
        <v>11</v>
      </c>
      <c r="B13" s="269"/>
      <c r="C13" s="270"/>
      <c r="D13" s="69" t="s">
        <v>0</v>
      </c>
      <c r="E13" s="69" t="s">
        <v>11</v>
      </c>
      <c r="F13" s="69" t="s">
        <v>12</v>
      </c>
      <c r="G13" s="69" t="s">
        <v>0</v>
      </c>
      <c r="H13" s="69" t="s">
        <v>11</v>
      </c>
      <c r="I13" s="69" t="s">
        <v>12</v>
      </c>
      <c r="J13" s="69" t="s">
        <v>0</v>
      </c>
      <c r="K13" s="69" t="s">
        <v>11</v>
      </c>
      <c r="L13" s="69" t="s">
        <v>12</v>
      </c>
      <c r="M13" s="69" t="s">
        <v>0</v>
      </c>
      <c r="N13" s="69" t="s">
        <v>11</v>
      </c>
      <c r="O13" s="69" t="s">
        <v>12</v>
      </c>
      <c r="P13" s="70" t="s">
        <v>0</v>
      </c>
      <c r="Q13" s="69" t="s">
        <v>11</v>
      </c>
      <c r="R13" s="72" t="s">
        <v>12</v>
      </c>
      <c r="S13" s="69" t="s">
        <v>0</v>
      </c>
      <c r="T13" s="69" t="s">
        <v>11</v>
      </c>
      <c r="U13" s="69" t="s">
        <v>12</v>
      </c>
      <c r="V13" s="69" t="s">
        <v>0</v>
      </c>
      <c r="W13" s="69" t="s">
        <v>11</v>
      </c>
      <c r="X13" s="69" t="s">
        <v>12</v>
      </c>
      <c r="Y13" s="73" t="s">
        <v>0</v>
      </c>
      <c r="Z13" s="73" t="s">
        <v>11</v>
      </c>
      <c r="AA13" s="73" t="s">
        <v>12</v>
      </c>
      <c r="AB13" s="73" t="s">
        <v>0</v>
      </c>
      <c r="AC13" s="73" t="s">
        <v>11</v>
      </c>
      <c r="AD13" s="73" t="s">
        <v>12</v>
      </c>
      <c r="AE13" s="73" t="s">
        <v>0</v>
      </c>
      <c r="AF13" s="73" t="s">
        <v>11</v>
      </c>
      <c r="AG13" s="73" t="s">
        <v>12</v>
      </c>
      <c r="AH13" s="72" t="s">
        <v>11</v>
      </c>
      <c r="AJ13" s="137"/>
      <c r="AK13" s="137"/>
    </row>
    <row r="14" spans="1:37" s="65" customFormat="1" ht="6" customHeight="1">
      <c r="A14" s="74"/>
      <c r="B14" s="74"/>
      <c r="C14" s="75"/>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c r="AJ14" s="137"/>
      <c r="AK14" s="137"/>
    </row>
    <row r="15" spans="1:37" s="65" customFormat="1" ht="10.5" customHeight="1">
      <c r="A15" s="271" t="s">
        <v>205</v>
      </c>
      <c r="B15" s="271"/>
      <c r="C15" s="272"/>
      <c r="D15" s="32">
        <v>2859</v>
      </c>
      <c r="E15" s="32">
        <v>38099</v>
      </c>
      <c r="F15" s="32">
        <v>385197</v>
      </c>
      <c r="G15" s="32">
        <v>75</v>
      </c>
      <c r="H15" s="32">
        <v>5285</v>
      </c>
      <c r="I15" s="32">
        <v>94224</v>
      </c>
      <c r="J15" s="32">
        <v>133</v>
      </c>
      <c r="K15" s="32">
        <v>2675</v>
      </c>
      <c r="L15" s="32">
        <v>26427</v>
      </c>
      <c r="M15" s="32">
        <v>185</v>
      </c>
      <c r="N15" s="32">
        <v>4088</v>
      </c>
      <c r="O15" s="32">
        <v>44514</v>
      </c>
      <c r="P15" s="28">
        <v>317</v>
      </c>
      <c r="Q15" s="28">
        <v>5494</v>
      </c>
      <c r="R15" s="28">
        <v>59564</v>
      </c>
      <c r="S15" s="28">
        <v>35</v>
      </c>
      <c r="T15" s="28">
        <v>1247</v>
      </c>
      <c r="U15" s="28">
        <v>21962</v>
      </c>
      <c r="V15" s="28">
        <v>2079</v>
      </c>
      <c r="W15" s="28">
        <v>18709</v>
      </c>
      <c r="X15" s="28">
        <v>135179</v>
      </c>
      <c r="Y15" s="28">
        <v>5</v>
      </c>
      <c r="Z15" s="28">
        <v>72</v>
      </c>
      <c r="AA15" s="28">
        <v>215</v>
      </c>
      <c r="AB15" s="28">
        <v>24</v>
      </c>
      <c r="AC15" s="28">
        <v>499</v>
      </c>
      <c r="AD15" s="28">
        <v>3038</v>
      </c>
      <c r="AE15" s="28">
        <v>6</v>
      </c>
      <c r="AF15" s="28">
        <v>30</v>
      </c>
      <c r="AG15" s="28">
        <v>74</v>
      </c>
      <c r="AH15" s="78" t="s">
        <v>205</v>
      </c>
      <c r="AI15" s="138"/>
      <c r="AJ15" s="137"/>
      <c r="AK15" s="137"/>
    </row>
    <row r="16" spans="1:37" s="65" customFormat="1" ht="10.5" customHeight="1">
      <c r="A16" s="271" t="s">
        <v>206</v>
      </c>
      <c r="B16" s="271"/>
      <c r="C16" s="272"/>
      <c r="D16" s="32">
        <v>2862</v>
      </c>
      <c r="E16" s="32">
        <v>38110</v>
      </c>
      <c r="F16" s="32">
        <v>385182</v>
      </c>
      <c r="G16" s="32">
        <v>75</v>
      </c>
      <c r="H16" s="32">
        <v>5285</v>
      </c>
      <c r="I16" s="32">
        <v>94224</v>
      </c>
      <c r="J16" s="32">
        <v>132</v>
      </c>
      <c r="K16" s="32">
        <v>2673</v>
      </c>
      <c r="L16" s="32">
        <v>26363</v>
      </c>
      <c r="M16" s="32">
        <v>185</v>
      </c>
      <c r="N16" s="32">
        <v>4087</v>
      </c>
      <c r="O16" s="32">
        <v>44514</v>
      </c>
      <c r="P16" s="28">
        <v>317</v>
      </c>
      <c r="Q16" s="28">
        <v>5497</v>
      </c>
      <c r="R16" s="28">
        <v>59535</v>
      </c>
      <c r="S16" s="28">
        <v>35</v>
      </c>
      <c r="T16" s="28">
        <v>1247</v>
      </c>
      <c r="U16" s="28">
        <v>21962</v>
      </c>
      <c r="V16" s="28">
        <v>2083</v>
      </c>
      <c r="W16" s="28">
        <v>18721</v>
      </c>
      <c r="X16" s="28">
        <v>135257</v>
      </c>
      <c r="Y16" s="28">
        <v>5</v>
      </c>
      <c r="Z16" s="28">
        <v>72</v>
      </c>
      <c r="AA16" s="28">
        <v>215</v>
      </c>
      <c r="AB16" s="28">
        <v>24</v>
      </c>
      <c r="AC16" s="28">
        <v>498</v>
      </c>
      <c r="AD16" s="28">
        <v>3038</v>
      </c>
      <c r="AE16" s="28">
        <v>6</v>
      </c>
      <c r="AF16" s="28">
        <v>30</v>
      </c>
      <c r="AG16" s="28">
        <v>74</v>
      </c>
      <c r="AH16" s="78" t="s">
        <v>198</v>
      </c>
      <c r="AI16" s="138"/>
      <c r="AJ16" s="137"/>
      <c r="AK16" s="137"/>
    </row>
    <row r="17" spans="1:37" s="65" customFormat="1" ht="10.5" customHeight="1">
      <c r="A17" s="271" t="s">
        <v>207</v>
      </c>
      <c r="B17" s="271"/>
      <c r="C17" s="272"/>
      <c r="D17" s="32">
        <v>2848</v>
      </c>
      <c r="E17" s="32">
        <v>37517</v>
      </c>
      <c r="F17" s="32">
        <v>387228</v>
      </c>
      <c r="G17" s="32">
        <v>61</v>
      </c>
      <c r="H17" s="32">
        <v>4515</v>
      </c>
      <c r="I17" s="32">
        <v>94224</v>
      </c>
      <c r="J17" s="32">
        <v>132</v>
      </c>
      <c r="K17" s="32">
        <v>2672</v>
      </c>
      <c r="L17" s="32">
        <v>26363</v>
      </c>
      <c r="M17" s="32">
        <v>185</v>
      </c>
      <c r="N17" s="32">
        <v>4088</v>
      </c>
      <c r="O17" s="32">
        <v>44514</v>
      </c>
      <c r="P17" s="28">
        <v>317</v>
      </c>
      <c r="Q17" s="28">
        <v>5497</v>
      </c>
      <c r="R17" s="28">
        <v>59535</v>
      </c>
      <c r="S17" s="28">
        <v>35</v>
      </c>
      <c r="T17" s="28">
        <v>1247</v>
      </c>
      <c r="U17" s="28">
        <v>21962</v>
      </c>
      <c r="V17" s="28">
        <v>2083</v>
      </c>
      <c r="W17" s="28">
        <v>18897</v>
      </c>
      <c r="X17" s="28">
        <v>137303</v>
      </c>
      <c r="Y17" s="28">
        <v>5</v>
      </c>
      <c r="Z17" s="28">
        <v>72</v>
      </c>
      <c r="AA17" s="28">
        <v>215</v>
      </c>
      <c r="AB17" s="28">
        <v>24</v>
      </c>
      <c r="AC17" s="28">
        <v>499</v>
      </c>
      <c r="AD17" s="28">
        <v>3038</v>
      </c>
      <c r="AE17" s="28">
        <v>6</v>
      </c>
      <c r="AF17" s="28">
        <v>30</v>
      </c>
      <c r="AG17" s="28">
        <v>74</v>
      </c>
      <c r="AH17" s="78" t="s">
        <v>208</v>
      </c>
      <c r="AI17" s="138"/>
      <c r="AJ17" s="137"/>
      <c r="AK17" s="137"/>
    </row>
    <row r="18" spans="1:37" s="79" customFormat="1" ht="10.5" customHeight="1">
      <c r="A18" s="271" t="s">
        <v>209</v>
      </c>
      <c r="B18" s="271"/>
      <c r="C18" s="272"/>
      <c r="D18" s="32">
        <v>2855</v>
      </c>
      <c r="E18" s="32">
        <v>37614</v>
      </c>
      <c r="F18" s="32">
        <v>387091</v>
      </c>
      <c r="G18" s="32">
        <v>64</v>
      </c>
      <c r="H18" s="32">
        <v>4515</v>
      </c>
      <c r="I18" s="32">
        <v>93237</v>
      </c>
      <c r="J18" s="32">
        <v>132</v>
      </c>
      <c r="K18" s="32">
        <v>2672</v>
      </c>
      <c r="L18" s="32">
        <v>26378</v>
      </c>
      <c r="M18" s="32">
        <v>185</v>
      </c>
      <c r="N18" s="32">
        <v>4088</v>
      </c>
      <c r="O18" s="32">
        <v>44513</v>
      </c>
      <c r="P18" s="28">
        <v>317</v>
      </c>
      <c r="Q18" s="28">
        <v>5498</v>
      </c>
      <c r="R18" s="28">
        <v>59535</v>
      </c>
      <c r="S18" s="28">
        <v>35</v>
      </c>
      <c r="T18" s="28">
        <v>1247</v>
      </c>
      <c r="U18" s="28">
        <v>21961</v>
      </c>
      <c r="V18" s="28">
        <v>2087</v>
      </c>
      <c r="W18" s="28">
        <v>18994</v>
      </c>
      <c r="X18" s="28">
        <v>138140</v>
      </c>
      <c r="Y18" s="28">
        <v>5</v>
      </c>
      <c r="Z18" s="28">
        <v>72</v>
      </c>
      <c r="AA18" s="28">
        <v>215</v>
      </c>
      <c r="AB18" s="28">
        <v>24</v>
      </c>
      <c r="AC18" s="28">
        <v>498</v>
      </c>
      <c r="AD18" s="28">
        <v>3038</v>
      </c>
      <c r="AE18" s="28">
        <v>6</v>
      </c>
      <c r="AF18" s="28">
        <v>30</v>
      </c>
      <c r="AG18" s="28">
        <v>74</v>
      </c>
      <c r="AH18" s="78" t="s">
        <v>210</v>
      </c>
      <c r="AI18" s="138"/>
      <c r="AJ18" s="137"/>
      <c r="AK18" s="137"/>
    </row>
    <row r="19" spans="1:37" s="83" customFormat="1" ht="10.5" customHeight="1">
      <c r="A19" s="266" t="s">
        <v>211</v>
      </c>
      <c r="B19" s="266"/>
      <c r="C19" s="267"/>
      <c r="D19" s="82">
        <v>2850</v>
      </c>
      <c r="E19" s="82">
        <v>37614</v>
      </c>
      <c r="F19" s="82">
        <v>386995</v>
      </c>
      <c r="G19" s="82">
        <v>61</v>
      </c>
      <c r="H19" s="82">
        <v>4515</v>
      </c>
      <c r="I19" s="82">
        <v>93237</v>
      </c>
      <c r="J19" s="82">
        <v>132</v>
      </c>
      <c r="K19" s="82">
        <v>2672</v>
      </c>
      <c r="L19" s="82">
        <v>26378</v>
      </c>
      <c r="M19" s="82">
        <v>184</v>
      </c>
      <c r="N19" s="82">
        <v>4085</v>
      </c>
      <c r="O19" s="82">
        <v>44503</v>
      </c>
      <c r="P19" s="30">
        <v>316</v>
      </c>
      <c r="Q19" s="30">
        <v>5492</v>
      </c>
      <c r="R19" s="30">
        <v>59475</v>
      </c>
      <c r="S19" s="30">
        <v>35</v>
      </c>
      <c r="T19" s="30">
        <v>1247</v>
      </c>
      <c r="U19" s="30">
        <v>21962</v>
      </c>
      <c r="V19" s="30">
        <v>2087</v>
      </c>
      <c r="W19" s="30">
        <v>19002</v>
      </c>
      <c r="X19" s="30">
        <v>138113</v>
      </c>
      <c r="Y19" s="30">
        <v>5</v>
      </c>
      <c r="Z19" s="30">
        <v>72</v>
      </c>
      <c r="AA19" s="30">
        <v>215</v>
      </c>
      <c r="AB19" s="30">
        <v>24</v>
      </c>
      <c r="AC19" s="30">
        <v>499</v>
      </c>
      <c r="AD19" s="30">
        <v>3038</v>
      </c>
      <c r="AE19" s="30">
        <v>6</v>
      </c>
      <c r="AF19" s="30">
        <v>30</v>
      </c>
      <c r="AG19" s="30">
        <v>74</v>
      </c>
      <c r="AH19" s="84" t="s">
        <v>212</v>
      </c>
      <c r="AI19" s="139"/>
      <c r="AJ19" s="140"/>
      <c r="AK19" s="140"/>
    </row>
    <row r="20" spans="1:37" s="83" customFormat="1" ht="6" customHeight="1">
      <c r="A20" s="80"/>
      <c r="B20" s="80"/>
      <c r="C20" s="81"/>
      <c r="D20" s="82"/>
      <c r="E20" s="82"/>
      <c r="F20" s="82"/>
      <c r="G20" s="82"/>
      <c r="H20" s="82"/>
      <c r="I20" s="82"/>
      <c r="J20" s="82"/>
      <c r="K20" s="82"/>
      <c r="L20" s="82"/>
      <c r="M20" s="82"/>
      <c r="N20" s="82"/>
      <c r="O20" s="82"/>
      <c r="P20" s="30"/>
      <c r="Q20" s="30"/>
      <c r="R20" s="30"/>
      <c r="S20" s="30"/>
      <c r="T20" s="30"/>
      <c r="U20" s="30"/>
      <c r="V20" s="30"/>
      <c r="W20" s="30"/>
      <c r="X20" s="30"/>
      <c r="Y20" s="30"/>
      <c r="Z20" s="30"/>
      <c r="AA20" s="30"/>
      <c r="AB20" s="30"/>
      <c r="AC20" s="30"/>
      <c r="AD20" s="30"/>
      <c r="AE20" s="30"/>
      <c r="AF20" s="30"/>
      <c r="AG20" s="30"/>
      <c r="AH20" s="84"/>
      <c r="AJ20" s="140"/>
      <c r="AK20" s="140"/>
    </row>
    <row r="21" spans="1:37" s="85" customFormat="1" ht="10.5" customHeight="1">
      <c r="A21" s="266" t="s">
        <v>107</v>
      </c>
      <c r="B21" s="266"/>
      <c r="C21" s="267"/>
      <c r="D21" s="32"/>
      <c r="E21" s="32"/>
      <c r="F21" s="32"/>
      <c r="G21" s="32"/>
      <c r="H21" s="32"/>
      <c r="I21" s="32"/>
      <c r="J21" s="32"/>
      <c r="K21" s="32"/>
      <c r="L21" s="32"/>
      <c r="M21" s="32"/>
      <c r="N21" s="32"/>
      <c r="O21" s="32"/>
      <c r="P21" s="28"/>
      <c r="Q21" s="28"/>
      <c r="R21" s="28"/>
      <c r="S21" s="28"/>
      <c r="T21" s="28"/>
      <c r="U21" s="28"/>
      <c r="V21" s="28"/>
      <c r="W21" s="28"/>
      <c r="X21" s="28"/>
      <c r="Y21" s="28"/>
      <c r="Z21" s="28"/>
      <c r="AA21" s="28"/>
      <c r="AB21" s="28"/>
      <c r="AC21" s="28"/>
      <c r="AD21" s="28"/>
      <c r="AE21" s="28"/>
      <c r="AF21" s="28"/>
      <c r="AG21" s="29"/>
      <c r="AH21" s="84" t="s">
        <v>107</v>
      </c>
      <c r="AJ21" s="141"/>
      <c r="AK21" s="141"/>
    </row>
    <row r="22" spans="1:37" s="65" customFormat="1" ht="10.5">
      <c r="A22" s="86"/>
      <c r="B22" s="74">
        <v>1</v>
      </c>
      <c r="C22" s="75" t="s">
        <v>20</v>
      </c>
      <c r="D22" s="87">
        <v>2357</v>
      </c>
      <c r="E22" s="87">
        <v>12672</v>
      </c>
      <c r="F22" s="87">
        <v>86867</v>
      </c>
      <c r="G22" s="87">
        <v>40</v>
      </c>
      <c r="H22" s="87">
        <v>218</v>
      </c>
      <c r="I22" s="87">
        <v>4469</v>
      </c>
      <c r="J22" s="87">
        <v>86</v>
      </c>
      <c r="K22" s="87">
        <v>519</v>
      </c>
      <c r="L22" s="87">
        <v>3955</v>
      </c>
      <c r="M22" s="87">
        <v>134</v>
      </c>
      <c r="N22" s="87">
        <v>807</v>
      </c>
      <c r="O22" s="87">
        <v>6965</v>
      </c>
      <c r="P22" s="28">
        <v>248</v>
      </c>
      <c r="Q22" s="28">
        <v>1422</v>
      </c>
      <c r="R22" s="28">
        <v>11381</v>
      </c>
      <c r="S22" s="28">
        <v>26</v>
      </c>
      <c r="T22" s="28">
        <v>169</v>
      </c>
      <c r="U22" s="28">
        <v>4393</v>
      </c>
      <c r="V22" s="28">
        <v>1799</v>
      </c>
      <c r="W22" s="28">
        <v>9393</v>
      </c>
      <c r="X22" s="28">
        <v>55126</v>
      </c>
      <c r="Y22" s="28">
        <v>4</v>
      </c>
      <c r="Z22" s="28">
        <v>29</v>
      </c>
      <c r="AA22" s="28">
        <v>86</v>
      </c>
      <c r="AB22" s="28">
        <v>14</v>
      </c>
      <c r="AC22" s="28">
        <v>85</v>
      </c>
      <c r="AD22" s="28">
        <v>418</v>
      </c>
      <c r="AE22" s="28">
        <v>6</v>
      </c>
      <c r="AF22" s="28">
        <v>30</v>
      </c>
      <c r="AG22" s="28">
        <v>74</v>
      </c>
      <c r="AH22" s="88">
        <v>1</v>
      </c>
      <c r="AI22" s="138"/>
      <c r="AJ22" s="137"/>
      <c r="AK22" s="137"/>
    </row>
    <row r="23" spans="1:37" s="65" customFormat="1" ht="10.5">
      <c r="A23" s="86"/>
      <c r="B23" s="74">
        <v>2</v>
      </c>
      <c r="C23" s="75" t="s">
        <v>21</v>
      </c>
      <c r="D23" s="87">
        <v>290</v>
      </c>
      <c r="E23" s="87">
        <v>5690</v>
      </c>
      <c r="F23" s="87">
        <v>43524</v>
      </c>
      <c r="G23" s="87">
        <v>8</v>
      </c>
      <c r="H23" s="87">
        <v>171</v>
      </c>
      <c r="I23" s="87">
        <v>4885</v>
      </c>
      <c r="J23" s="87">
        <v>20</v>
      </c>
      <c r="K23" s="87">
        <v>423</v>
      </c>
      <c r="L23" s="87">
        <v>3340</v>
      </c>
      <c r="M23" s="87">
        <v>25</v>
      </c>
      <c r="N23" s="87">
        <v>555</v>
      </c>
      <c r="O23" s="87">
        <v>5009</v>
      </c>
      <c r="P23" s="28">
        <v>38</v>
      </c>
      <c r="Q23" s="28">
        <v>737</v>
      </c>
      <c r="R23" s="28">
        <v>6764</v>
      </c>
      <c r="S23" s="28">
        <v>4</v>
      </c>
      <c r="T23" s="28">
        <v>75</v>
      </c>
      <c r="U23" s="28">
        <v>840</v>
      </c>
      <c r="V23" s="28">
        <v>188</v>
      </c>
      <c r="W23" s="28">
        <v>3554</v>
      </c>
      <c r="X23" s="28">
        <v>21493</v>
      </c>
      <c r="Y23" s="89">
        <v>0</v>
      </c>
      <c r="Z23" s="89">
        <v>0</v>
      </c>
      <c r="AA23" s="89">
        <v>0</v>
      </c>
      <c r="AB23" s="28">
        <v>7</v>
      </c>
      <c r="AC23" s="28">
        <v>175</v>
      </c>
      <c r="AD23" s="28">
        <v>1193</v>
      </c>
      <c r="AE23" s="87">
        <v>0</v>
      </c>
      <c r="AF23" s="87">
        <v>0</v>
      </c>
      <c r="AG23" s="87">
        <v>0</v>
      </c>
      <c r="AH23" s="88">
        <v>2</v>
      </c>
      <c r="AI23" s="138"/>
      <c r="AJ23" s="137"/>
      <c r="AK23" s="137"/>
    </row>
    <row r="24" spans="1:37" s="65" customFormat="1" ht="10.5">
      <c r="A24" s="86"/>
      <c r="B24" s="74">
        <v>3</v>
      </c>
      <c r="C24" s="75" t="s">
        <v>213</v>
      </c>
      <c r="D24" s="87">
        <v>92</v>
      </c>
      <c r="E24" s="87">
        <v>3545</v>
      </c>
      <c r="F24" s="87">
        <v>35765</v>
      </c>
      <c r="G24" s="87">
        <v>3</v>
      </c>
      <c r="H24" s="87">
        <v>154</v>
      </c>
      <c r="I24" s="87">
        <v>3293</v>
      </c>
      <c r="J24" s="87">
        <v>9</v>
      </c>
      <c r="K24" s="87">
        <v>344</v>
      </c>
      <c r="L24" s="87">
        <v>3589</v>
      </c>
      <c r="M24" s="87">
        <v>13</v>
      </c>
      <c r="N24" s="87">
        <v>498</v>
      </c>
      <c r="O24" s="87">
        <v>4993</v>
      </c>
      <c r="P24" s="28">
        <v>14</v>
      </c>
      <c r="Q24" s="28">
        <v>584</v>
      </c>
      <c r="R24" s="28">
        <v>7200</v>
      </c>
      <c r="S24" s="89">
        <v>0</v>
      </c>
      <c r="T24" s="89">
        <v>0</v>
      </c>
      <c r="U24" s="89">
        <v>0</v>
      </c>
      <c r="V24" s="28">
        <v>51</v>
      </c>
      <c r="W24" s="28">
        <v>1892</v>
      </c>
      <c r="X24" s="28">
        <v>16442</v>
      </c>
      <c r="Y24" s="28">
        <v>1</v>
      </c>
      <c r="Z24" s="28">
        <v>43</v>
      </c>
      <c r="AA24" s="28">
        <v>129</v>
      </c>
      <c r="AB24" s="28">
        <v>1</v>
      </c>
      <c r="AC24" s="28">
        <v>30</v>
      </c>
      <c r="AD24" s="28">
        <v>119</v>
      </c>
      <c r="AE24" s="87">
        <v>0</v>
      </c>
      <c r="AF24" s="87">
        <v>0</v>
      </c>
      <c r="AG24" s="87">
        <v>0</v>
      </c>
      <c r="AH24" s="88">
        <v>3</v>
      </c>
      <c r="AI24" s="138"/>
      <c r="AJ24" s="137"/>
      <c r="AK24" s="137"/>
    </row>
    <row r="25" spans="1:37" s="65" customFormat="1" ht="10.5">
      <c r="A25" s="86"/>
      <c r="B25" s="74">
        <v>4</v>
      </c>
      <c r="C25" s="75" t="s">
        <v>214</v>
      </c>
      <c r="D25" s="87">
        <v>70</v>
      </c>
      <c r="E25" s="87">
        <v>4803</v>
      </c>
      <c r="F25" s="87">
        <v>55434</v>
      </c>
      <c r="G25" s="87">
        <v>2</v>
      </c>
      <c r="H25" s="87">
        <v>213</v>
      </c>
      <c r="I25" s="87">
        <v>4932</v>
      </c>
      <c r="J25" s="87">
        <v>14</v>
      </c>
      <c r="K25" s="87">
        <v>931</v>
      </c>
      <c r="L25" s="87">
        <v>11324</v>
      </c>
      <c r="M25" s="87">
        <v>6</v>
      </c>
      <c r="N25" s="87">
        <v>383</v>
      </c>
      <c r="O25" s="87">
        <v>6322</v>
      </c>
      <c r="P25" s="28">
        <v>7</v>
      </c>
      <c r="Q25" s="28">
        <v>516</v>
      </c>
      <c r="R25" s="28">
        <v>4972</v>
      </c>
      <c r="S25" s="28">
        <v>3</v>
      </c>
      <c r="T25" s="28">
        <v>213</v>
      </c>
      <c r="U25" s="28">
        <v>4094</v>
      </c>
      <c r="V25" s="28">
        <v>37</v>
      </c>
      <c r="W25" s="28">
        <v>2484</v>
      </c>
      <c r="X25" s="28">
        <v>23394</v>
      </c>
      <c r="Y25" s="89">
        <v>0</v>
      </c>
      <c r="Z25" s="89">
        <v>0</v>
      </c>
      <c r="AA25" s="89">
        <v>0</v>
      </c>
      <c r="AB25" s="28">
        <v>1</v>
      </c>
      <c r="AC25" s="28">
        <v>63</v>
      </c>
      <c r="AD25" s="28">
        <v>396</v>
      </c>
      <c r="AE25" s="87">
        <v>0</v>
      </c>
      <c r="AF25" s="87">
        <v>0</v>
      </c>
      <c r="AG25" s="87">
        <v>0</v>
      </c>
      <c r="AH25" s="88">
        <v>4</v>
      </c>
      <c r="AI25" s="138"/>
      <c r="AJ25" s="137"/>
      <c r="AK25" s="137"/>
    </row>
    <row r="26" spans="1:37" s="65" customFormat="1" ht="10.5">
      <c r="A26" s="86"/>
      <c r="B26" s="74">
        <v>5</v>
      </c>
      <c r="C26" s="75" t="s">
        <v>22</v>
      </c>
      <c r="D26" s="87">
        <v>41</v>
      </c>
      <c r="E26" s="87">
        <v>10904</v>
      </c>
      <c r="F26" s="87">
        <v>165405</v>
      </c>
      <c r="G26" s="87">
        <v>8</v>
      </c>
      <c r="H26" s="87">
        <v>3759</v>
      </c>
      <c r="I26" s="87">
        <v>75658</v>
      </c>
      <c r="J26" s="87">
        <v>3</v>
      </c>
      <c r="K26" s="87">
        <v>455</v>
      </c>
      <c r="L26" s="87">
        <v>4170</v>
      </c>
      <c r="M26" s="87">
        <v>6</v>
      </c>
      <c r="N26" s="87">
        <v>1842</v>
      </c>
      <c r="O26" s="87">
        <v>21214</v>
      </c>
      <c r="P26" s="28">
        <v>9</v>
      </c>
      <c r="Q26" s="28">
        <v>2233</v>
      </c>
      <c r="R26" s="28">
        <v>29158</v>
      </c>
      <c r="S26" s="28">
        <v>2</v>
      </c>
      <c r="T26" s="28">
        <v>790</v>
      </c>
      <c r="U26" s="28">
        <v>12635</v>
      </c>
      <c r="V26" s="28">
        <v>12</v>
      </c>
      <c r="W26" s="28">
        <v>1679</v>
      </c>
      <c r="X26" s="28">
        <v>21658</v>
      </c>
      <c r="Y26" s="89">
        <v>0</v>
      </c>
      <c r="Z26" s="89">
        <v>0</v>
      </c>
      <c r="AA26" s="89">
        <v>0</v>
      </c>
      <c r="AB26" s="28">
        <v>1</v>
      </c>
      <c r="AC26" s="28">
        <v>146</v>
      </c>
      <c r="AD26" s="28">
        <v>912</v>
      </c>
      <c r="AE26" s="87">
        <v>0</v>
      </c>
      <c r="AF26" s="87">
        <v>0</v>
      </c>
      <c r="AG26" s="87">
        <v>0</v>
      </c>
      <c r="AH26" s="88">
        <v>5</v>
      </c>
      <c r="AI26" s="138"/>
      <c r="AJ26" s="137"/>
      <c r="AK26" s="137"/>
    </row>
    <row r="27" spans="1:37" s="65" customFormat="1" ht="10.5" customHeight="1">
      <c r="A27" s="266" t="s">
        <v>1</v>
      </c>
      <c r="B27" s="266"/>
      <c r="C27" s="267"/>
      <c r="D27" s="87"/>
      <c r="E27" s="87"/>
      <c r="F27" s="87"/>
      <c r="G27" s="87"/>
      <c r="H27" s="87"/>
      <c r="I27" s="87"/>
      <c r="J27" s="87"/>
      <c r="K27" s="87"/>
      <c r="L27" s="87"/>
      <c r="M27" s="87"/>
      <c r="N27" s="87"/>
      <c r="O27" s="87"/>
      <c r="P27" s="28"/>
      <c r="Q27" s="28"/>
      <c r="R27" s="28"/>
      <c r="S27" s="28"/>
      <c r="T27" s="28"/>
      <c r="U27" s="28"/>
      <c r="V27" s="28"/>
      <c r="W27" s="28"/>
      <c r="X27" s="28"/>
      <c r="Y27" s="28"/>
      <c r="Z27" s="28"/>
      <c r="AA27" s="28"/>
      <c r="AB27" s="28"/>
      <c r="AC27" s="28"/>
      <c r="AD27" s="28"/>
      <c r="AE27" s="87"/>
      <c r="AF27" s="28"/>
      <c r="AG27" s="29"/>
      <c r="AH27" s="84" t="s">
        <v>1</v>
      </c>
      <c r="AJ27" s="137"/>
      <c r="AK27" s="137"/>
    </row>
    <row r="28" spans="1:37" s="65" customFormat="1" ht="10.5">
      <c r="A28" s="74"/>
      <c r="B28" s="74">
        <v>1</v>
      </c>
      <c r="C28" s="75" t="s">
        <v>20</v>
      </c>
      <c r="D28" s="87">
        <v>211</v>
      </c>
      <c r="E28" s="87">
        <v>1667</v>
      </c>
      <c r="F28" s="87">
        <v>10761</v>
      </c>
      <c r="G28" s="89">
        <v>0</v>
      </c>
      <c r="H28" s="89">
        <v>0</v>
      </c>
      <c r="I28" s="89">
        <v>0</v>
      </c>
      <c r="J28" s="87">
        <v>4</v>
      </c>
      <c r="K28" s="87">
        <v>37</v>
      </c>
      <c r="L28" s="87">
        <v>261</v>
      </c>
      <c r="M28" s="87">
        <v>5</v>
      </c>
      <c r="N28" s="87">
        <v>51</v>
      </c>
      <c r="O28" s="87">
        <v>864</v>
      </c>
      <c r="P28" s="28">
        <v>19</v>
      </c>
      <c r="Q28" s="28">
        <v>161</v>
      </c>
      <c r="R28" s="28">
        <v>2010</v>
      </c>
      <c r="S28" s="28">
        <v>7</v>
      </c>
      <c r="T28" s="28">
        <v>64</v>
      </c>
      <c r="U28" s="28">
        <v>1490</v>
      </c>
      <c r="V28" s="28">
        <v>172</v>
      </c>
      <c r="W28" s="28">
        <v>1321</v>
      </c>
      <c r="X28" s="28">
        <v>6047</v>
      </c>
      <c r="Y28" s="28">
        <v>3</v>
      </c>
      <c r="Z28" s="28">
        <v>25</v>
      </c>
      <c r="AA28" s="28">
        <v>72</v>
      </c>
      <c r="AB28" s="87">
        <v>0</v>
      </c>
      <c r="AC28" s="87">
        <v>0</v>
      </c>
      <c r="AD28" s="87">
        <v>0</v>
      </c>
      <c r="AE28" s="87">
        <v>1</v>
      </c>
      <c r="AF28" s="28">
        <v>8</v>
      </c>
      <c r="AG28" s="28">
        <v>17</v>
      </c>
      <c r="AH28" s="88">
        <v>1</v>
      </c>
      <c r="AI28" s="138"/>
      <c r="AJ28" s="137"/>
      <c r="AK28" s="137"/>
    </row>
    <row r="29" spans="1:37" s="65" customFormat="1" ht="10.5">
      <c r="A29" s="74"/>
      <c r="B29" s="74">
        <v>2</v>
      </c>
      <c r="C29" s="75" t="s">
        <v>21</v>
      </c>
      <c r="D29" s="87">
        <v>131</v>
      </c>
      <c r="E29" s="87">
        <v>2587</v>
      </c>
      <c r="F29" s="87">
        <v>20006</v>
      </c>
      <c r="G29" s="87">
        <v>3</v>
      </c>
      <c r="H29" s="87">
        <v>60</v>
      </c>
      <c r="I29" s="87">
        <v>2075</v>
      </c>
      <c r="J29" s="87">
        <v>11</v>
      </c>
      <c r="K29" s="87">
        <v>248</v>
      </c>
      <c r="L29" s="87">
        <v>1892</v>
      </c>
      <c r="M29" s="87">
        <v>17</v>
      </c>
      <c r="N29" s="87">
        <v>399</v>
      </c>
      <c r="O29" s="87">
        <v>3737</v>
      </c>
      <c r="P29" s="28">
        <v>21</v>
      </c>
      <c r="Q29" s="28">
        <v>422</v>
      </c>
      <c r="R29" s="28">
        <v>4284</v>
      </c>
      <c r="S29" s="28">
        <v>1</v>
      </c>
      <c r="T29" s="28">
        <v>17</v>
      </c>
      <c r="U29" s="28">
        <v>34</v>
      </c>
      <c r="V29" s="28">
        <v>72</v>
      </c>
      <c r="W29" s="28">
        <v>1285</v>
      </c>
      <c r="X29" s="28">
        <v>6891</v>
      </c>
      <c r="Y29" s="89">
        <v>0</v>
      </c>
      <c r="Z29" s="89">
        <v>0</v>
      </c>
      <c r="AA29" s="89">
        <v>0</v>
      </c>
      <c r="AB29" s="28">
        <v>6</v>
      </c>
      <c r="AC29" s="28">
        <v>156</v>
      </c>
      <c r="AD29" s="28">
        <v>1093</v>
      </c>
      <c r="AE29" s="87">
        <v>0</v>
      </c>
      <c r="AF29" s="87">
        <v>0</v>
      </c>
      <c r="AG29" s="87">
        <v>0</v>
      </c>
      <c r="AH29" s="88">
        <v>2</v>
      </c>
      <c r="AI29" s="138"/>
      <c r="AJ29" s="137"/>
      <c r="AK29" s="137"/>
    </row>
    <row r="30" spans="1:37" s="65" customFormat="1" ht="10.5">
      <c r="A30" s="74"/>
      <c r="B30" s="74">
        <v>3</v>
      </c>
      <c r="C30" s="75" t="s">
        <v>213</v>
      </c>
      <c r="D30" s="87">
        <v>58</v>
      </c>
      <c r="E30" s="87">
        <v>2316</v>
      </c>
      <c r="F30" s="87">
        <v>24123</v>
      </c>
      <c r="G30" s="87">
        <v>2</v>
      </c>
      <c r="H30" s="87">
        <v>124</v>
      </c>
      <c r="I30" s="87">
        <v>2872</v>
      </c>
      <c r="J30" s="87">
        <v>6</v>
      </c>
      <c r="K30" s="87">
        <v>240</v>
      </c>
      <c r="L30" s="87">
        <v>2457</v>
      </c>
      <c r="M30" s="87">
        <v>9</v>
      </c>
      <c r="N30" s="87">
        <v>351</v>
      </c>
      <c r="O30" s="87">
        <v>3484</v>
      </c>
      <c r="P30" s="28">
        <v>11</v>
      </c>
      <c r="Q30" s="28">
        <v>459</v>
      </c>
      <c r="R30" s="28">
        <v>5363</v>
      </c>
      <c r="S30" s="89">
        <v>0</v>
      </c>
      <c r="T30" s="89">
        <v>0</v>
      </c>
      <c r="U30" s="89">
        <v>0</v>
      </c>
      <c r="V30" s="28">
        <v>28</v>
      </c>
      <c r="W30" s="28">
        <v>1069</v>
      </c>
      <c r="X30" s="28">
        <v>9699</v>
      </c>
      <c r="Y30" s="28">
        <v>1</v>
      </c>
      <c r="Z30" s="28">
        <v>43</v>
      </c>
      <c r="AA30" s="28">
        <v>129</v>
      </c>
      <c r="AB30" s="28">
        <v>1</v>
      </c>
      <c r="AC30" s="28">
        <v>30</v>
      </c>
      <c r="AD30" s="28">
        <v>119</v>
      </c>
      <c r="AE30" s="87">
        <v>0</v>
      </c>
      <c r="AF30" s="87">
        <v>0</v>
      </c>
      <c r="AG30" s="87">
        <v>0</v>
      </c>
      <c r="AH30" s="88">
        <v>3</v>
      </c>
      <c r="AI30" s="138"/>
      <c r="AJ30" s="137"/>
      <c r="AK30" s="137"/>
    </row>
    <row r="31" spans="1:37" s="65" customFormat="1" ht="10.5">
      <c r="A31" s="74"/>
      <c r="B31" s="74">
        <v>4</v>
      </c>
      <c r="C31" s="75" t="s">
        <v>214</v>
      </c>
      <c r="D31" s="87">
        <v>45</v>
      </c>
      <c r="E31" s="87">
        <v>3065</v>
      </c>
      <c r="F31" s="87">
        <v>40404</v>
      </c>
      <c r="G31" s="87">
        <v>1</v>
      </c>
      <c r="H31" s="87">
        <v>67</v>
      </c>
      <c r="I31" s="87">
        <v>2352</v>
      </c>
      <c r="J31" s="87">
        <v>9</v>
      </c>
      <c r="K31" s="87">
        <v>586</v>
      </c>
      <c r="L31" s="87">
        <v>7749</v>
      </c>
      <c r="M31" s="87">
        <v>6</v>
      </c>
      <c r="N31" s="87">
        <v>383</v>
      </c>
      <c r="O31" s="87">
        <v>6322</v>
      </c>
      <c r="P31" s="28">
        <v>4</v>
      </c>
      <c r="Q31" s="28">
        <v>271</v>
      </c>
      <c r="R31" s="28">
        <v>2209</v>
      </c>
      <c r="S31" s="28">
        <v>3</v>
      </c>
      <c r="T31" s="28">
        <v>214</v>
      </c>
      <c r="U31" s="28">
        <v>4094</v>
      </c>
      <c r="V31" s="28">
        <v>21</v>
      </c>
      <c r="W31" s="28">
        <v>1482</v>
      </c>
      <c r="X31" s="28">
        <v>17282</v>
      </c>
      <c r="Y31" s="89">
        <v>0</v>
      </c>
      <c r="Z31" s="89">
        <v>0</v>
      </c>
      <c r="AA31" s="89">
        <v>0</v>
      </c>
      <c r="AB31" s="28">
        <v>1</v>
      </c>
      <c r="AC31" s="28">
        <v>62</v>
      </c>
      <c r="AD31" s="28">
        <v>396</v>
      </c>
      <c r="AE31" s="87">
        <v>0</v>
      </c>
      <c r="AF31" s="87">
        <v>0</v>
      </c>
      <c r="AG31" s="87">
        <v>0</v>
      </c>
      <c r="AH31" s="88">
        <v>4</v>
      </c>
      <c r="AI31" s="138"/>
      <c r="AJ31" s="137"/>
      <c r="AK31" s="137"/>
    </row>
    <row r="32" spans="1:37" s="65" customFormat="1" ht="10.5">
      <c r="A32" s="74"/>
      <c r="B32" s="74">
        <v>5</v>
      </c>
      <c r="C32" s="75" t="s">
        <v>22</v>
      </c>
      <c r="D32" s="87">
        <v>29</v>
      </c>
      <c r="E32" s="87">
        <v>8226</v>
      </c>
      <c r="F32" s="87">
        <v>136143</v>
      </c>
      <c r="G32" s="87">
        <v>6</v>
      </c>
      <c r="H32" s="87">
        <v>3050</v>
      </c>
      <c r="I32" s="87">
        <v>65549</v>
      </c>
      <c r="J32" s="87">
        <v>2</v>
      </c>
      <c r="K32" s="87">
        <v>267</v>
      </c>
      <c r="L32" s="87">
        <v>2715</v>
      </c>
      <c r="M32" s="87">
        <v>4</v>
      </c>
      <c r="N32" s="87">
        <v>1147</v>
      </c>
      <c r="O32" s="87">
        <v>15239</v>
      </c>
      <c r="P32" s="28">
        <v>9</v>
      </c>
      <c r="Q32" s="28">
        <v>2233</v>
      </c>
      <c r="R32" s="28">
        <v>29158</v>
      </c>
      <c r="S32" s="28">
        <v>1</v>
      </c>
      <c r="T32" s="28">
        <v>475</v>
      </c>
      <c r="U32" s="28">
        <v>7612</v>
      </c>
      <c r="V32" s="28">
        <v>6</v>
      </c>
      <c r="W32" s="28">
        <v>908</v>
      </c>
      <c r="X32" s="28">
        <v>14958</v>
      </c>
      <c r="Y32" s="89">
        <v>0</v>
      </c>
      <c r="Z32" s="89">
        <v>0</v>
      </c>
      <c r="AA32" s="89">
        <v>0</v>
      </c>
      <c r="AB32" s="28">
        <v>1</v>
      </c>
      <c r="AC32" s="28">
        <v>146</v>
      </c>
      <c r="AD32" s="28">
        <v>912</v>
      </c>
      <c r="AE32" s="87">
        <v>0</v>
      </c>
      <c r="AF32" s="87">
        <v>0</v>
      </c>
      <c r="AG32" s="87">
        <v>0</v>
      </c>
      <c r="AH32" s="88">
        <v>5</v>
      </c>
      <c r="AI32" s="138"/>
      <c r="AJ32" s="137"/>
      <c r="AK32" s="137"/>
    </row>
    <row r="33" spans="1:37" s="65" customFormat="1" ht="10.5" customHeight="1">
      <c r="A33" s="266" t="s">
        <v>2</v>
      </c>
      <c r="B33" s="266"/>
      <c r="C33" s="267"/>
      <c r="D33" s="87"/>
      <c r="E33" s="87"/>
      <c r="F33" s="87"/>
      <c r="G33" s="87"/>
      <c r="H33" s="87"/>
      <c r="I33" s="87"/>
      <c r="J33" s="87"/>
      <c r="K33" s="87"/>
      <c r="L33" s="87"/>
      <c r="M33" s="87"/>
      <c r="N33" s="87"/>
      <c r="O33" s="87"/>
      <c r="P33" s="28"/>
      <c r="Q33" s="28"/>
      <c r="R33" s="28"/>
      <c r="S33" s="28"/>
      <c r="T33" s="28"/>
      <c r="U33" s="28"/>
      <c r="V33" s="28"/>
      <c r="W33" s="28"/>
      <c r="X33" s="28"/>
      <c r="Y33" s="28"/>
      <c r="Z33" s="28"/>
      <c r="AA33" s="28"/>
      <c r="AB33" s="28"/>
      <c r="AC33" s="28"/>
      <c r="AD33" s="28"/>
      <c r="AE33" s="87"/>
      <c r="AF33" s="28"/>
      <c r="AG33" s="29"/>
      <c r="AH33" s="90" t="s">
        <v>2</v>
      </c>
      <c r="AJ33" s="137"/>
      <c r="AK33" s="137"/>
    </row>
    <row r="34" spans="1:37" s="65" customFormat="1" ht="10.5">
      <c r="A34" s="74"/>
      <c r="B34" s="74">
        <v>1</v>
      </c>
      <c r="C34" s="75" t="s">
        <v>20</v>
      </c>
      <c r="D34" s="87">
        <v>2062</v>
      </c>
      <c r="E34" s="87">
        <v>10589</v>
      </c>
      <c r="F34" s="87">
        <v>75241</v>
      </c>
      <c r="G34" s="87">
        <v>40</v>
      </c>
      <c r="H34" s="87">
        <v>218</v>
      </c>
      <c r="I34" s="87">
        <v>4469</v>
      </c>
      <c r="J34" s="87">
        <v>81</v>
      </c>
      <c r="K34" s="87">
        <v>479</v>
      </c>
      <c r="L34" s="87">
        <v>3683</v>
      </c>
      <c r="M34" s="87">
        <v>126</v>
      </c>
      <c r="N34" s="87">
        <v>739</v>
      </c>
      <c r="O34" s="87">
        <v>6093</v>
      </c>
      <c r="P34" s="28">
        <v>228</v>
      </c>
      <c r="Q34" s="28">
        <v>1259</v>
      </c>
      <c r="R34" s="28">
        <v>9368</v>
      </c>
      <c r="S34" s="28">
        <v>19</v>
      </c>
      <c r="T34" s="28">
        <v>105</v>
      </c>
      <c r="U34" s="28">
        <v>2903</v>
      </c>
      <c r="V34" s="28">
        <v>1548</v>
      </c>
      <c r="W34" s="28">
        <v>7678</v>
      </c>
      <c r="X34" s="28">
        <v>48236</v>
      </c>
      <c r="Y34" s="28">
        <v>1</v>
      </c>
      <c r="Z34" s="28">
        <v>4</v>
      </c>
      <c r="AA34" s="28">
        <v>14</v>
      </c>
      <c r="AB34" s="28">
        <v>14</v>
      </c>
      <c r="AC34" s="28">
        <v>85</v>
      </c>
      <c r="AD34" s="28">
        <v>418</v>
      </c>
      <c r="AE34" s="87">
        <v>5</v>
      </c>
      <c r="AF34" s="28">
        <v>22</v>
      </c>
      <c r="AG34" s="28">
        <v>57</v>
      </c>
      <c r="AH34" s="88">
        <v>1</v>
      </c>
      <c r="AJ34" s="137"/>
      <c r="AK34" s="137"/>
    </row>
    <row r="35" spans="1:37" s="65" customFormat="1" ht="10.5">
      <c r="A35" s="74"/>
      <c r="B35" s="74">
        <v>2</v>
      </c>
      <c r="C35" s="75" t="s">
        <v>21</v>
      </c>
      <c r="D35" s="87">
        <v>152</v>
      </c>
      <c r="E35" s="87">
        <v>2976</v>
      </c>
      <c r="F35" s="87">
        <v>23288</v>
      </c>
      <c r="G35" s="87">
        <v>5</v>
      </c>
      <c r="H35" s="87">
        <v>111</v>
      </c>
      <c r="I35" s="87">
        <v>2810</v>
      </c>
      <c r="J35" s="87">
        <v>9</v>
      </c>
      <c r="K35" s="87">
        <v>175</v>
      </c>
      <c r="L35" s="87">
        <v>1448</v>
      </c>
      <c r="M35" s="87">
        <v>8</v>
      </c>
      <c r="N35" s="87">
        <v>156</v>
      </c>
      <c r="O35" s="87">
        <v>1273</v>
      </c>
      <c r="P35" s="28">
        <v>17</v>
      </c>
      <c r="Q35" s="28">
        <v>315</v>
      </c>
      <c r="R35" s="28">
        <v>2479</v>
      </c>
      <c r="S35" s="28">
        <v>3</v>
      </c>
      <c r="T35" s="28">
        <v>58</v>
      </c>
      <c r="U35" s="28">
        <v>805</v>
      </c>
      <c r="V35" s="28">
        <v>109</v>
      </c>
      <c r="W35" s="28">
        <v>2141</v>
      </c>
      <c r="X35" s="28">
        <v>14373</v>
      </c>
      <c r="Y35" s="89">
        <v>0</v>
      </c>
      <c r="Z35" s="89">
        <v>0</v>
      </c>
      <c r="AA35" s="89">
        <v>0</v>
      </c>
      <c r="AB35" s="28">
        <v>1</v>
      </c>
      <c r="AC35" s="28">
        <v>20</v>
      </c>
      <c r="AD35" s="28">
        <v>100</v>
      </c>
      <c r="AE35" s="87">
        <v>0</v>
      </c>
      <c r="AF35" s="87">
        <v>0</v>
      </c>
      <c r="AG35" s="87">
        <v>0</v>
      </c>
      <c r="AH35" s="88">
        <v>2</v>
      </c>
      <c r="AJ35" s="137"/>
      <c r="AK35" s="137"/>
    </row>
    <row r="36" spans="1:37" s="65" customFormat="1" ht="10.5">
      <c r="A36" s="74"/>
      <c r="B36" s="74">
        <v>3</v>
      </c>
      <c r="C36" s="75" t="s">
        <v>213</v>
      </c>
      <c r="D36" s="87">
        <v>34</v>
      </c>
      <c r="E36" s="87">
        <v>1229</v>
      </c>
      <c r="F36" s="87">
        <v>11643</v>
      </c>
      <c r="G36" s="87">
        <v>1</v>
      </c>
      <c r="H36" s="87">
        <v>30</v>
      </c>
      <c r="I36" s="87">
        <v>421</v>
      </c>
      <c r="J36" s="87">
        <v>3</v>
      </c>
      <c r="K36" s="87">
        <v>104</v>
      </c>
      <c r="L36" s="87">
        <v>1133</v>
      </c>
      <c r="M36" s="87">
        <v>4</v>
      </c>
      <c r="N36" s="87">
        <v>147</v>
      </c>
      <c r="O36" s="87">
        <v>1508</v>
      </c>
      <c r="P36" s="28">
        <v>3</v>
      </c>
      <c r="Q36" s="28">
        <v>125</v>
      </c>
      <c r="R36" s="28">
        <v>1838</v>
      </c>
      <c r="S36" s="89">
        <v>0</v>
      </c>
      <c r="T36" s="89">
        <v>0</v>
      </c>
      <c r="U36" s="89">
        <v>0</v>
      </c>
      <c r="V36" s="28">
        <v>23</v>
      </c>
      <c r="W36" s="28">
        <v>823</v>
      </c>
      <c r="X36" s="28">
        <v>6743</v>
      </c>
      <c r="Y36" s="89">
        <v>0</v>
      </c>
      <c r="Z36" s="89">
        <v>0</v>
      </c>
      <c r="AA36" s="89">
        <v>0</v>
      </c>
      <c r="AB36" s="87">
        <v>0</v>
      </c>
      <c r="AC36" s="87">
        <v>0</v>
      </c>
      <c r="AD36" s="87">
        <v>0</v>
      </c>
      <c r="AE36" s="87">
        <v>0</v>
      </c>
      <c r="AF36" s="87">
        <v>0</v>
      </c>
      <c r="AG36" s="87">
        <v>0</v>
      </c>
      <c r="AH36" s="88">
        <v>3</v>
      </c>
      <c r="AJ36" s="137"/>
      <c r="AK36" s="137"/>
    </row>
    <row r="37" spans="1:37" s="65" customFormat="1" ht="10.5">
      <c r="A37" s="74"/>
      <c r="B37" s="74">
        <v>4</v>
      </c>
      <c r="C37" s="75" t="s">
        <v>214</v>
      </c>
      <c r="D37" s="87">
        <v>24</v>
      </c>
      <c r="E37" s="87">
        <v>1676</v>
      </c>
      <c r="F37" s="87">
        <v>14905</v>
      </c>
      <c r="G37" s="87">
        <v>1</v>
      </c>
      <c r="H37" s="87">
        <v>146</v>
      </c>
      <c r="I37" s="87">
        <v>2580</v>
      </c>
      <c r="J37" s="87">
        <v>5</v>
      </c>
      <c r="K37" s="87">
        <v>345</v>
      </c>
      <c r="L37" s="87">
        <v>3575</v>
      </c>
      <c r="M37" s="87">
        <v>0</v>
      </c>
      <c r="N37" s="87">
        <v>0</v>
      </c>
      <c r="O37" s="87">
        <v>0</v>
      </c>
      <c r="P37" s="28">
        <v>3</v>
      </c>
      <c r="Q37" s="28">
        <v>244</v>
      </c>
      <c r="R37" s="28">
        <v>2763</v>
      </c>
      <c r="S37" s="89">
        <v>0</v>
      </c>
      <c r="T37" s="89">
        <v>0</v>
      </c>
      <c r="U37" s="89">
        <v>0</v>
      </c>
      <c r="V37" s="28">
        <v>15</v>
      </c>
      <c r="W37" s="28">
        <v>941</v>
      </c>
      <c r="X37" s="28">
        <v>5987</v>
      </c>
      <c r="Y37" s="89">
        <v>0</v>
      </c>
      <c r="Z37" s="89">
        <v>0</v>
      </c>
      <c r="AA37" s="89">
        <v>0</v>
      </c>
      <c r="AB37" s="87">
        <v>0</v>
      </c>
      <c r="AC37" s="87">
        <v>0</v>
      </c>
      <c r="AD37" s="87">
        <v>0</v>
      </c>
      <c r="AE37" s="87">
        <v>0</v>
      </c>
      <c r="AF37" s="87">
        <v>0</v>
      </c>
      <c r="AG37" s="87">
        <v>0</v>
      </c>
      <c r="AH37" s="88">
        <v>4</v>
      </c>
      <c r="AJ37" s="137"/>
      <c r="AK37" s="137"/>
    </row>
    <row r="38" spans="1:37" s="65" customFormat="1" ht="10.5">
      <c r="A38" s="74"/>
      <c r="B38" s="74">
        <v>5</v>
      </c>
      <c r="C38" s="75" t="s">
        <v>22</v>
      </c>
      <c r="D38" s="87">
        <v>12</v>
      </c>
      <c r="E38" s="87">
        <v>2677</v>
      </c>
      <c r="F38" s="87">
        <v>29261</v>
      </c>
      <c r="G38" s="87">
        <v>2</v>
      </c>
      <c r="H38" s="87">
        <v>709</v>
      </c>
      <c r="I38" s="87">
        <v>10109</v>
      </c>
      <c r="J38" s="87">
        <v>1</v>
      </c>
      <c r="K38" s="87">
        <v>188</v>
      </c>
      <c r="L38" s="87">
        <v>1454</v>
      </c>
      <c r="M38" s="87">
        <v>2</v>
      </c>
      <c r="N38" s="87">
        <v>694</v>
      </c>
      <c r="O38" s="87">
        <v>5975</v>
      </c>
      <c r="P38" s="89">
        <v>0</v>
      </c>
      <c r="Q38" s="89">
        <v>0</v>
      </c>
      <c r="R38" s="89">
        <v>0</v>
      </c>
      <c r="S38" s="28">
        <v>1</v>
      </c>
      <c r="T38" s="28">
        <v>314</v>
      </c>
      <c r="U38" s="28">
        <v>5024</v>
      </c>
      <c r="V38" s="28">
        <v>6</v>
      </c>
      <c r="W38" s="28">
        <v>772</v>
      </c>
      <c r="X38" s="28">
        <v>6699</v>
      </c>
      <c r="Y38" s="89">
        <v>0</v>
      </c>
      <c r="Z38" s="89">
        <v>0</v>
      </c>
      <c r="AA38" s="89">
        <v>0</v>
      </c>
      <c r="AB38" s="87">
        <v>0</v>
      </c>
      <c r="AC38" s="87">
        <v>0</v>
      </c>
      <c r="AD38" s="87">
        <v>0</v>
      </c>
      <c r="AE38" s="87">
        <v>0</v>
      </c>
      <c r="AF38" s="87">
        <v>0</v>
      </c>
      <c r="AG38" s="87">
        <v>0</v>
      </c>
      <c r="AH38" s="88">
        <v>5</v>
      </c>
      <c r="AJ38" s="137"/>
      <c r="AK38" s="137"/>
    </row>
    <row r="39" spans="1:37" s="65" customFormat="1" ht="10.5" customHeight="1">
      <c r="A39" s="266" t="s">
        <v>3</v>
      </c>
      <c r="B39" s="266"/>
      <c r="C39" s="267"/>
      <c r="D39" s="87"/>
      <c r="E39" s="87"/>
      <c r="F39" s="87"/>
      <c r="G39" s="87"/>
      <c r="H39" s="87"/>
      <c r="I39" s="87"/>
      <c r="J39" s="87"/>
      <c r="K39" s="87"/>
      <c r="L39" s="87"/>
      <c r="M39" s="87"/>
      <c r="N39" s="87"/>
      <c r="O39" s="87"/>
      <c r="P39" s="28"/>
      <c r="Q39" s="28"/>
      <c r="R39" s="28"/>
      <c r="S39" s="28"/>
      <c r="T39" s="28"/>
      <c r="U39" s="28"/>
      <c r="V39" s="28"/>
      <c r="W39" s="28"/>
      <c r="X39" s="28"/>
      <c r="Y39" s="28"/>
      <c r="Z39" s="28"/>
      <c r="AA39" s="28"/>
      <c r="AB39" s="28"/>
      <c r="AC39" s="28"/>
      <c r="AD39" s="28"/>
      <c r="AE39" s="87"/>
      <c r="AF39" s="28"/>
      <c r="AG39" s="29"/>
      <c r="AH39" s="84" t="s">
        <v>3</v>
      </c>
      <c r="AJ39" s="137"/>
      <c r="AK39" s="137"/>
    </row>
    <row r="40" spans="1:37" s="65" customFormat="1" ht="10.5">
      <c r="A40" s="74"/>
      <c r="B40" s="74">
        <v>1</v>
      </c>
      <c r="C40" s="75" t="s">
        <v>20</v>
      </c>
      <c r="D40" s="87">
        <v>22</v>
      </c>
      <c r="E40" s="87">
        <v>88</v>
      </c>
      <c r="F40" s="87">
        <v>307</v>
      </c>
      <c r="G40" s="89">
        <v>0</v>
      </c>
      <c r="H40" s="89">
        <v>0</v>
      </c>
      <c r="I40" s="89">
        <v>0</v>
      </c>
      <c r="J40" s="89">
        <v>0</v>
      </c>
      <c r="K40" s="89">
        <v>0</v>
      </c>
      <c r="L40" s="89">
        <v>0</v>
      </c>
      <c r="M40" s="89">
        <v>0</v>
      </c>
      <c r="N40" s="89">
        <v>0</v>
      </c>
      <c r="O40" s="89">
        <v>0</v>
      </c>
      <c r="P40" s="89">
        <v>0</v>
      </c>
      <c r="Q40" s="89">
        <v>0</v>
      </c>
      <c r="R40" s="89">
        <v>0</v>
      </c>
      <c r="S40" s="89">
        <v>0</v>
      </c>
      <c r="T40" s="89">
        <v>0</v>
      </c>
      <c r="U40" s="89">
        <v>0</v>
      </c>
      <c r="V40" s="28">
        <v>22</v>
      </c>
      <c r="W40" s="28">
        <v>88</v>
      </c>
      <c r="X40" s="28">
        <v>307</v>
      </c>
      <c r="Y40" s="89">
        <v>0</v>
      </c>
      <c r="Z40" s="89">
        <v>0</v>
      </c>
      <c r="AA40" s="89">
        <v>0</v>
      </c>
      <c r="AB40" s="87">
        <v>0</v>
      </c>
      <c r="AC40" s="87">
        <v>0</v>
      </c>
      <c r="AD40" s="87">
        <v>0</v>
      </c>
      <c r="AE40" s="87">
        <v>0</v>
      </c>
      <c r="AF40" s="87">
        <v>0</v>
      </c>
      <c r="AG40" s="87">
        <v>0</v>
      </c>
      <c r="AH40" s="88">
        <v>1</v>
      </c>
      <c r="AJ40" s="137"/>
      <c r="AK40" s="137"/>
    </row>
    <row r="41" spans="1:37" s="65" customFormat="1" ht="10.5">
      <c r="A41" s="74"/>
      <c r="B41" s="74">
        <v>2</v>
      </c>
      <c r="C41" s="75" t="s">
        <v>23</v>
      </c>
      <c r="D41" s="87">
        <v>1</v>
      </c>
      <c r="E41" s="87">
        <v>17</v>
      </c>
      <c r="F41" s="87">
        <v>104</v>
      </c>
      <c r="G41" s="89">
        <v>0</v>
      </c>
      <c r="H41" s="89">
        <v>0</v>
      </c>
      <c r="I41" s="89">
        <v>0</v>
      </c>
      <c r="J41" s="89">
        <v>0</v>
      </c>
      <c r="K41" s="89">
        <v>0</v>
      </c>
      <c r="L41" s="89">
        <v>0</v>
      </c>
      <c r="M41" s="89">
        <v>0</v>
      </c>
      <c r="N41" s="89">
        <v>0</v>
      </c>
      <c r="O41" s="89">
        <v>0</v>
      </c>
      <c r="P41" s="89">
        <v>0</v>
      </c>
      <c r="Q41" s="89">
        <v>0</v>
      </c>
      <c r="R41" s="89">
        <v>0</v>
      </c>
      <c r="S41" s="89">
        <v>0</v>
      </c>
      <c r="T41" s="89">
        <v>0</v>
      </c>
      <c r="U41" s="89">
        <v>0</v>
      </c>
      <c r="V41" s="28">
        <v>1</v>
      </c>
      <c r="W41" s="28">
        <v>17</v>
      </c>
      <c r="X41" s="28">
        <v>104</v>
      </c>
      <c r="Y41" s="89">
        <v>0</v>
      </c>
      <c r="Z41" s="89">
        <v>0</v>
      </c>
      <c r="AA41" s="89">
        <v>0</v>
      </c>
      <c r="AB41" s="87">
        <v>0</v>
      </c>
      <c r="AC41" s="87">
        <v>0</v>
      </c>
      <c r="AD41" s="87">
        <v>0</v>
      </c>
      <c r="AE41" s="87">
        <v>0</v>
      </c>
      <c r="AF41" s="87">
        <v>0</v>
      </c>
      <c r="AG41" s="87">
        <v>0</v>
      </c>
      <c r="AH41" s="88">
        <v>2</v>
      </c>
      <c r="AJ41" s="137"/>
      <c r="AK41" s="137"/>
    </row>
    <row r="42" spans="1:37" s="65" customFormat="1" ht="10.5" customHeight="1">
      <c r="A42" s="266" t="s">
        <v>4</v>
      </c>
      <c r="B42" s="266"/>
      <c r="C42" s="267"/>
      <c r="D42" s="87"/>
      <c r="E42" s="87"/>
      <c r="F42" s="87"/>
      <c r="G42" s="87"/>
      <c r="H42" s="87"/>
      <c r="I42" s="87"/>
      <c r="J42" s="87"/>
      <c r="K42" s="87"/>
      <c r="L42" s="87"/>
      <c r="M42" s="87"/>
      <c r="N42" s="87"/>
      <c r="O42" s="87"/>
      <c r="P42" s="28"/>
      <c r="Q42" s="28"/>
      <c r="R42" s="28"/>
      <c r="S42" s="28"/>
      <c r="T42" s="28"/>
      <c r="U42" s="28"/>
      <c r="V42" s="28"/>
      <c r="W42" s="28"/>
      <c r="X42" s="28"/>
      <c r="Y42" s="28"/>
      <c r="Z42" s="28"/>
      <c r="AA42" s="28"/>
      <c r="AB42" s="28"/>
      <c r="AC42" s="28"/>
      <c r="AD42" s="28"/>
      <c r="AE42" s="87"/>
      <c r="AF42" s="28"/>
      <c r="AG42" s="29"/>
      <c r="AH42" s="84" t="s">
        <v>4</v>
      </c>
      <c r="AJ42" s="137"/>
      <c r="AK42" s="137"/>
    </row>
    <row r="43" spans="1:37" s="65" customFormat="1" ht="10.5">
      <c r="A43" s="74"/>
      <c r="B43" s="74">
        <v>1</v>
      </c>
      <c r="C43" s="75" t="s">
        <v>20</v>
      </c>
      <c r="D43" s="87">
        <v>62</v>
      </c>
      <c r="E43" s="87">
        <v>329</v>
      </c>
      <c r="F43" s="87">
        <v>558</v>
      </c>
      <c r="G43" s="89">
        <v>0</v>
      </c>
      <c r="H43" s="89">
        <v>0</v>
      </c>
      <c r="I43" s="89">
        <v>0</v>
      </c>
      <c r="J43" s="87">
        <v>1</v>
      </c>
      <c r="K43" s="87">
        <v>3</v>
      </c>
      <c r="L43" s="87">
        <v>11</v>
      </c>
      <c r="M43" s="87">
        <v>3</v>
      </c>
      <c r="N43" s="87">
        <v>18</v>
      </c>
      <c r="O43" s="87">
        <v>8</v>
      </c>
      <c r="P43" s="28">
        <v>1</v>
      </c>
      <c r="Q43" s="28">
        <v>3</v>
      </c>
      <c r="R43" s="28">
        <v>3</v>
      </c>
      <c r="S43" s="89">
        <v>0</v>
      </c>
      <c r="T43" s="89">
        <v>0</v>
      </c>
      <c r="U43" s="89">
        <v>0</v>
      </c>
      <c r="V43" s="28">
        <v>57</v>
      </c>
      <c r="W43" s="28">
        <v>305</v>
      </c>
      <c r="X43" s="28">
        <v>536</v>
      </c>
      <c r="Y43" s="89">
        <v>0</v>
      </c>
      <c r="Z43" s="89">
        <v>0</v>
      </c>
      <c r="AA43" s="89">
        <v>0</v>
      </c>
      <c r="AB43" s="87">
        <v>0</v>
      </c>
      <c r="AC43" s="87">
        <v>0</v>
      </c>
      <c r="AD43" s="87">
        <v>0</v>
      </c>
      <c r="AE43" s="87">
        <v>0</v>
      </c>
      <c r="AF43" s="87">
        <v>0</v>
      </c>
      <c r="AG43" s="87">
        <v>0</v>
      </c>
      <c r="AH43" s="88">
        <v>1</v>
      </c>
      <c r="AJ43" s="137"/>
      <c r="AK43" s="137"/>
    </row>
    <row r="44" spans="1:37" s="65" customFormat="1" ht="10.5">
      <c r="A44" s="74"/>
      <c r="B44" s="74">
        <v>2</v>
      </c>
      <c r="C44" s="75" t="s">
        <v>215</v>
      </c>
      <c r="D44" s="87">
        <v>7</v>
      </c>
      <c r="E44" s="87">
        <v>172</v>
      </c>
      <c r="F44" s="87">
        <v>251</v>
      </c>
      <c r="G44" s="89">
        <v>0</v>
      </c>
      <c r="H44" s="89">
        <v>0</v>
      </c>
      <c r="I44" s="89">
        <v>0</v>
      </c>
      <c r="J44" s="89">
        <v>0</v>
      </c>
      <c r="K44" s="89">
        <v>0</v>
      </c>
      <c r="L44" s="89">
        <v>0</v>
      </c>
      <c r="M44" s="89">
        <v>0</v>
      </c>
      <c r="N44" s="89">
        <v>0</v>
      </c>
      <c r="O44" s="89">
        <v>0</v>
      </c>
      <c r="P44" s="89">
        <v>0</v>
      </c>
      <c r="Q44" s="89">
        <v>0</v>
      </c>
      <c r="R44" s="89">
        <v>0</v>
      </c>
      <c r="S44" s="89">
        <v>0</v>
      </c>
      <c r="T44" s="89">
        <v>0</v>
      </c>
      <c r="U44" s="89">
        <v>0</v>
      </c>
      <c r="V44" s="28">
        <v>7</v>
      </c>
      <c r="W44" s="28">
        <v>172</v>
      </c>
      <c r="X44" s="28">
        <v>251</v>
      </c>
      <c r="Y44" s="89">
        <v>0</v>
      </c>
      <c r="Z44" s="89">
        <v>0</v>
      </c>
      <c r="AA44" s="89">
        <v>0</v>
      </c>
      <c r="AB44" s="87">
        <v>0</v>
      </c>
      <c r="AC44" s="87">
        <v>0</v>
      </c>
      <c r="AD44" s="87">
        <v>0</v>
      </c>
      <c r="AE44" s="87">
        <v>0</v>
      </c>
      <c r="AF44" s="87">
        <v>0</v>
      </c>
      <c r="AG44" s="87">
        <v>0</v>
      </c>
      <c r="AH44" s="88">
        <v>2</v>
      </c>
      <c r="AJ44" s="137"/>
      <c r="AK44" s="137"/>
    </row>
    <row r="45" spans="1:37" s="65" customFormat="1" ht="6" customHeight="1">
      <c r="A45" s="91"/>
      <c r="B45" s="91"/>
      <c r="C45" s="92"/>
      <c r="D45" s="93"/>
      <c r="E45" s="93"/>
      <c r="F45" s="93"/>
      <c r="G45" s="33"/>
      <c r="H45" s="33"/>
      <c r="I45" s="33"/>
      <c r="J45" s="33"/>
      <c r="K45" s="33"/>
      <c r="L45" s="33"/>
      <c r="M45" s="33"/>
      <c r="N45" s="33"/>
      <c r="O45" s="33"/>
      <c r="P45" s="33"/>
      <c r="Q45" s="33"/>
      <c r="R45" s="33"/>
      <c r="S45" s="33"/>
      <c r="T45" s="33"/>
      <c r="U45" s="33"/>
      <c r="V45" s="93"/>
      <c r="W45" s="93"/>
      <c r="X45" s="93"/>
      <c r="Y45" s="33"/>
      <c r="Z45" s="33"/>
      <c r="AA45" s="33"/>
      <c r="AB45" s="33"/>
      <c r="AC45" s="33"/>
      <c r="AD45" s="33"/>
      <c r="AE45" s="33"/>
      <c r="AF45" s="33"/>
      <c r="AG45" s="34"/>
      <c r="AH45" s="94"/>
      <c r="AJ45" s="137"/>
      <c r="AK45" s="137"/>
    </row>
    <row r="46" spans="1:37" s="65" customFormat="1" ht="10.5">
      <c r="A46" s="65" t="s">
        <v>162</v>
      </c>
      <c r="AJ46" s="137"/>
      <c r="AK46" s="137"/>
    </row>
    <row r="47" spans="1:37" ht="10.5" customHeight="1">
      <c r="A47" s="65" t="s">
        <v>203</v>
      </c>
    </row>
    <row r="48" spans="1:37" ht="10.5" customHeight="1">
      <c r="A48" s="65"/>
    </row>
    <row r="49" spans="4:36" ht="10.5" customHeight="1">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row>
    <row r="50" spans="4:36" ht="10.5" customHeight="1">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I50" s="143"/>
      <c r="AJ50" s="144"/>
    </row>
    <row r="51" spans="4:36" ht="10.5" customHeight="1">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row>
    <row r="52" spans="4:36" ht="10.5" customHeight="1">
      <c r="J52" s="145"/>
    </row>
    <row r="53" spans="4:36" ht="10.5" customHeight="1"/>
    <row r="54" spans="4:36" ht="10.5" customHeight="1"/>
    <row r="55" spans="4:36" ht="10.5" customHeight="1"/>
    <row r="56" spans="4:36" ht="10.5" customHeight="1"/>
    <row r="57" spans="4:36" ht="10.5" customHeight="1"/>
    <row r="58" spans="4:36" ht="10.5" customHeight="1"/>
    <row r="59" spans="4:36" ht="10.5" customHeight="1"/>
    <row r="60" spans="4:36" ht="10.5" customHeight="1"/>
    <row r="61" spans="4:36" ht="10.5" customHeight="1"/>
    <row r="62" spans="4:36" ht="10.5" customHeight="1"/>
    <row r="63" spans="4:36" ht="10.5" customHeight="1"/>
    <row r="64" spans="4:36"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sheetData>
  <mergeCells count="24">
    <mergeCell ref="A13:C13"/>
    <mergeCell ref="A15:C15"/>
    <mergeCell ref="S11:U12"/>
    <mergeCell ref="V11:X12"/>
    <mergeCell ref="Y11:AG11"/>
    <mergeCell ref="A12:C12"/>
    <mergeCell ref="Y12:AA12"/>
    <mergeCell ref="AB12:AD12"/>
    <mergeCell ref="AE12:AG12"/>
    <mergeCell ref="A11:C11"/>
    <mergeCell ref="D11:F12"/>
    <mergeCell ref="G11:I12"/>
    <mergeCell ref="J11:L12"/>
    <mergeCell ref="M11:O12"/>
    <mergeCell ref="P11:R12"/>
    <mergeCell ref="A33:C33"/>
    <mergeCell ref="A39:C39"/>
    <mergeCell ref="A42:C42"/>
    <mergeCell ref="A16:C16"/>
    <mergeCell ref="A17:C17"/>
    <mergeCell ref="A18:C18"/>
    <mergeCell ref="A21:C21"/>
    <mergeCell ref="A27:C27"/>
    <mergeCell ref="A19:C19"/>
  </mergeCells>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H103"/>
  <sheetViews>
    <sheetView zoomScaleNormal="100" zoomScaleSheetLayoutView="100" workbookViewId="0"/>
  </sheetViews>
  <sheetFormatPr defaultRowHeight="13.5"/>
  <cols>
    <col min="1" max="1" width="1.625" style="98" customWidth="1"/>
    <col min="2" max="2" width="2.625" style="98" customWidth="1"/>
    <col min="3" max="3" width="12.125" style="98" customWidth="1"/>
    <col min="4" max="4" width="6.375" style="98" customWidth="1"/>
    <col min="5" max="5" width="7.375" style="98" customWidth="1"/>
    <col min="6" max="6" width="8.125" style="98" customWidth="1"/>
    <col min="7" max="7" width="3.625" style="98" customWidth="1"/>
    <col min="8" max="8" width="6" style="98" customWidth="1"/>
    <col min="9" max="9" width="7.375" style="98" customWidth="1"/>
    <col min="10" max="10" width="3.625" style="98" customWidth="1"/>
    <col min="11" max="11" width="6" style="98" customWidth="1"/>
    <col min="12" max="12" width="7.375" style="98" customWidth="1"/>
    <col min="13" max="13" width="3.625" style="98" customWidth="1"/>
    <col min="14" max="14" width="6" style="98" customWidth="1"/>
    <col min="15" max="15" width="7.375" style="98" customWidth="1"/>
    <col min="16" max="16" width="3.875" style="98" customWidth="1"/>
    <col min="17" max="17" width="5" style="98" customWidth="1"/>
    <col min="18" max="18" width="6.5" style="98" customWidth="1"/>
    <col min="19" max="19" width="3.125" style="98" customWidth="1"/>
    <col min="20" max="20" width="5" style="98" customWidth="1"/>
    <col min="21" max="21" width="6.5" style="98" customWidth="1"/>
    <col min="22" max="22" width="5.25" style="98" customWidth="1"/>
    <col min="23" max="23" width="6.125" style="98" customWidth="1"/>
    <col min="24" max="24" width="6.875" style="98" customWidth="1"/>
    <col min="25" max="26" width="2.75" style="98" customWidth="1"/>
    <col min="27" max="27" width="3.375" style="98" customWidth="1"/>
    <col min="28" max="28" width="3.25" style="98" customWidth="1"/>
    <col min="29" max="29" width="3.5" style="98" customWidth="1"/>
    <col min="30" max="30" width="5.5" style="98" customWidth="1"/>
    <col min="31" max="31" width="3.125" style="98" customWidth="1"/>
    <col min="32" max="33" width="4.125" style="98" customWidth="1"/>
    <col min="34" max="34" width="8.5" style="98" customWidth="1"/>
    <col min="35" max="16384" width="9" style="98"/>
  </cols>
  <sheetData>
    <row r="2" spans="1:34" s="62" customFormat="1" ht="13.5" customHeight="1">
      <c r="A2" s="63" t="s">
        <v>183</v>
      </c>
      <c r="L2" s="64"/>
      <c r="M2" s="64"/>
      <c r="N2" s="64"/>
      <c r="P2" s="63"/>
      <c r="Q2" s="63"/>
      <c r="R2" s="63"/>
      <c r="S2" s="63"/>
    </row>
    <row r="3" spans="1:34" s="62" customFormat="1" ht="13.5" customHeight="1">
      <c r="A3" s="63"/>
      <c r="L3" s="64"/>
      <c r="M3" s="64"/>
      <c r="N3" s="64"/>
      <c r="O3" s="64"/>
      <c r="P3" s="63"/>
      <c r="Q3" s="63"/>
      <c r="R3" s="63"/>
      <c r="S3" s="63"/>
    </row>
    <row r="4" spans="1:34" s="62" customFormat="1" ht="13.5" customHeight="1">
      <c r="A4" s="96" t="s">
        <v>166</v>
      </c>
      <c r="B4" s="96"/>
      <c r="C4" s="86"/>
      <c r="D4" s="86"/>
      <c r="E4" s="86"/>
      <c r="L4" s="64"/>
      <c r="M4" s="64"/>
      <c r="N4" s="64"/>
      <c r="O4" s="64"/>
      <c r="P4" s="86"/>
      <c r="Q4" s="86"/>
      <c r="R4" s="86"/>
      <c r="S4" s="86"/>
      <c r="T4" s="86"/>
      <c r="U4" s="86"/>
      <c r="V4" s="86"/>
      <c r="W4" s="86"/>
      <c r="X4" s="86"/>
    </row>
    <row r="5" spans="1:34" s="62" customFormat="1" ht="13.5" customHeight="1">
      <c r="A5" s="86" t="s">
        <v>180</v>
      </c>
      <c r="B5" s="96"/>
      <c r="C5" s="86"/>
      <c r="D5" s="86"/>
      <c r="E5" s="86"/>
      <c r="L5" s="64"/>
      <c r="M5" s="64"/>
      <c r="N5" s="64"/>
      <c r="O5" s="64"/>
      <c r="P5" s="86"/>
      <c r="Q5" s="86"/>
      <c r="R5" s="86"/>
      <c r="S5" s="86"/>
      <c r="T5" s="86"/>
      <c r="U5" s="86"/>
      <c r="V5" s="86"/>
      <c r="W5" s="86"/>
      <c r="X5" s="86"/>
    </row>
    <row r="6" spans="1:34" s="62" customFormat="1" ht="13.5" customHeight="1">
      <c r="A6" s="96" t="s">
        <v>164</v>
      </c>
      <c r="B6" s="96"/>
      <c r="C6" s="86"/>
      <c r="D6" s="86"/>
      <c r="E6" s="86"/>
      <c r="L6" s="64"/>
      <c r="M6" s="64"/>
      <c r="N6" s="64"/>
      <c r="O6" s="64"/>
      <c r="P6" s="86"/>
      <c r="Q6" s="86"/>
      <c r="R6" s="86"/>
      <c r="S6" s="86"/>
      <c r="T6" s="86"/>
      <c r="U6" s="86"/>
      <c r="V6" s="86"/>
      <c r="W6" s="86"/>
      <c r="X6" s="86"/>
    </row>
    <row r="7" spans="1:34" s="62" customFormat="1" ht="13.5" customHeight="1">
      <c r="A7" s="86" t="s">
        <v>181</v>
      </c>
      <c r="B7" s="96"/>
      <c r="C7" s="86"/>
      <c r="D7" s="86"/>
      <c r="E7" s="86"/>
      <c r="L7" s="64"/>
      <c r="M7" s="64"/>
      <c r="N7" s="64"/>
      <c r="O7" s="64"/>
      <c r="P7" s="86"/>
      <c r="Q7" s="86"/>
      <c r="R7" s="86"/>
      <c r="S7" s="86"/>
      <c r="T7" s="86"/>
      <c r="U7" s="86"/>
      <c r="V7" s="86"/>
      <c r="W7" s="86"/>
      <c r="X7" s="86"/>
    </row>
    <row r="8" spans="1:34" s="62" customFormat="1" ht="13.5" customHeight="1">
      <c r="A8" s="96" t="s">
        <v>165</v>
      </c>
      <c r="B8" s="96"/>
      <c r="C8" s="86"/>
      <c r="D8" s="86"/>
      <c r="E8" s="86"/>
      <c r="L8" s="64"/>
      <c r="M8" s="64"/>
      <c r="N8" s="64"/>
      <c r="O8" s="64"/>
      <c r="P8" s="86"/>
      <c r="Q8" s="86"/>
      <c r="R8" s="86"/>
      <c r="S8" s="86"/>
      <c r="T8" s="86"/>
      <c r="U8" s="86"/>
      <c r="V8" s="86"/>
      <c r="W8" s="86"/>
      <c r="X8" s="86"/>
    </row>
    <row r="9" spans="1:34" s="62" customFormat="1" ht="13.5" customHeight="1">
      <c r="A9" s="96"/>
      <c r="B9" s="96"/>
      <c r="C9" s="86"/>
      <c r="D9" s="86"/>
      <c r="E9" s="86"/>
      <c r="L9" s="64"/>
      <c r="M9" s="64"/>
      <c r="N9" s="64"/>
      <c r="O9" s="64"/>
      <c r="P9" s="86"/>
      <c r="Q9" s="86"/>
      <c r="R9" s="86"/>
      <c r="S9" s="86"/>
      <c r="T9" s="86"/>
      <c r="U9" s="86"/>
      <c r="V9" s="86"/>
      <c r="W9" s="86"/>
      <c r="X9" s="86"/>
    </row>
    <row r="10" spans="1:34" s="99" customFormat="1" ht="10.5" customHeight="1">
      <c r="AD10" s="100"/>
    </row>
    <row r="11" spans="1:34" s="99" customFormat="1" ht="10.5" customHeight="1">
      <c r="A11" s="101" t="s">
        <v>17</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H11" s="102" t="s">
        <v>13</v>
      </c>
    </row>
    <row r="12" spans="1:34" s="99" customFormat="1" ht="12" customHeight="1">
      <c r="A12" s="262" t="s">
        <v>74</v>
      </c>
      <c r="B12" s="262"/>
      <c r="C12" s="263"/>
      <c r="D12" s="254" t="s">
        <v>5</v>
      </c>
      <c r="E12" s="254"/>
      <c r="F12" s="254"/>
      <c r="G12" s="254" t="s">
        <v>89</v>
      </c>
      <c r="H12" s="254"/>
      <c r="I12" s="254"/>
      <c r="J12" s="254" t="s">
        <v>19</v>
      </c>
      <c r="K12" s="254"/>
      <c r="L12" s="254"/>
      <c r="M12" s="264" t="s">
        <v>6</v>
      </c>
      <c r="N12" s="262"/>
      <c r="O12" s="263"/>
      <c r="P12" s="262" t="s">
        <v>7</v>
      </c>
      <c r="Q12" s="262"/>
      <c r="R12" s="262"/>
      <c r="S12" s="254" t="s">
        <v>8</v>
      </c>
      <c r="T12" s="254"/>
      <c r="U12" s="254"/>
      <c r="V12" s="254" t="s">
        <v>9</v>
      </c>
      <c r="W12" s="254"/>
      <c r="X12" s="254"/>
      <c r="Y12" s="255" t="s">
        <v>10</v>
      </c>
      <c r="Z12" s="256"/>
      <c r="AA12" s="256"/>
      <c r="AB12" s="256"/>
      <c r="AC12" s="256"/>
      <c r="AD12" s="256"/>
      <c r="AE12" s="256"/>
      <c r="AF12" s="256"/>
      <c r="AG12" s="257"/>
      <c r="AH12" s="105" t="s">
        <v>74</v>
      </c>
    </row>
    <row r="13" spans="1:34" s="99" customFormat="1" ht="12" customHeight="1">
      <c r="A13" s="258" t="s">
        <v>72</v>
      </c>
      <c r="B13" s="258"/>
      <c r="C13" s="259"/>
      <c r="D13" s="254"/>
      <c r="E13" s="254"/>
      <c r="F13" s="254"/>
      <c r="G13" s="254"/>
      <c r="H13" s="254"/>
      <c r="I13" s="254"/>
      <c r="J13" s="254"/>
      <c r="K13" s="254"/>
      <c r="L13" s="254"/>
      <c r="M13" s="265"/>
      <c r="N13" s="252"/>
      <c r="O13" s="253"/>
      <c r="P13" s="252"/>
      <c r="Q13" s="252"/>
      <c r="R13" s="252"/>
      <c r="S13" s="254"/>
      <c r="T13" s="254"/>
      <c r="U13" s="254"/>
      <c r="V13" s="254"/>
      <c r="W13" s="254"/>
      <c r="X13" s="254"/>
      <c r="Y13" s="260" t="s">
        <v>7</v>
      </c>
      <c r="Z13" s="260"/>
      <c r="AA13" s="260"/>
      <c r="AB13" s="260" t="s">
        <v>14</v>
      </c>
      <c r="AC13" s="260"/>
      <c r="AD13" s="260"/>
      <c r="AE13" s="261" t="s">
        <v>15</v>
      </c>
      <c r="AF13" s="261"/>
      <c r="AG13" s="261"/>
      <c r="AH13" s="105" t="s">
        <v>72</v>
      </c>
    </row>
    <row r="14" spans="1:34" s="99" customFormat="1" ht="12" customHeight="1">
      <c r="A14" s="252" t="s">
        <v>11</v>
      </c>
      <c r="B14" s="252"/>
      <c r="C14" s="253"/>
      <c r="D14" s="103" t="s">
        <v>0</v>
      </c>
      <c r="E14" s="103" t="s">
        <v>11</v>
      </c>
      <c r="F14" s="103" t="s">
        <v>12</v>
      </c>
      <c r="G14" s="103" t="s">
        <v>0</v>
      </c>
      <c r="H14" s="103" t="s">
        <v>11</v>
      </c>
      <c r="I14" s="103" t="s">
        <v>12</v>
      </c>
      <c r="J14" s="103" t="s">
        <v>0</v>
      </c>
      <c r="K14" s="103" t="s">
        <v>11</v>
      </c>
      <c r="L14" s="103" t="s">
        <v>12</v>
      </c>
      <c r="M14" s="103" t="s">
        <v>0</v>
      </c>
      <c r="N14" s="103" t="s">
        <v>11</v>
      </c>
      <c r="O14" s="103" t="s">
        <v>12</v>
      </c>
      <c r="P14" s="104" t="s">
        <v>0</v>
      </c>
      <c r="Q14" s="103" t="s">
        <v>11</v>
      </c>
      <c r="R14" s="106" t="s">
        <v>12</v>
      </c>
      <c r="S14" s="103" t="s">
        <v>0</v>
      </c>
      <c r="T14" s="103" t="s">
        <v>11</v>
      </c>
      <c r="U14" s="103" t="s">
        <v>12</v>
      </c>
      <c r="V14" s="103" t="s">
        <v>0</v>
      </c>
      <c r="W14" s="103" t="s">
        <v>11</v>
      </c>
      <c r="X14" s="103" t="s">
        <v>12</v>
      </c>
      <c r="Y14" s="107" t="s">
        <v>0</v>
      </c>
      <c r="Z14" s="107" t="s">
        <v>11</v>
      </c>
      <c r="AA14" s="107" t="s">
        <v>12</v>
      </c>
      <c r="AB14" s="107" t="s">
        <v>0</v>
      </c>
      <c r="AC14" s="107" t="s">
        <v>11</v>
      </c>
      <c r="AD14" s="107" t="s">
        <v>12</v>
      </c>
      <c r="AE14" s="107" t="s">
        <v>0</v>
      </c>
      <c r="AF14" s="107" t="s">
        <v>11</v>
      </c>
      <c r="AG14" s="107" t="s">
        <v>12</v>
      </c>
      <c r="AH14" s="106" t="s">
        <v>11</v>
      </c>
    </row>
    <row r="15" spans="1:34" s="99" customFormat="1" ht="6" customHeight="1">
      <c r="A15" s="108"/>
      <c r="B15" s="108"/>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1"/>
    </row>
    <row r="16" spans="1:34" s="99" customFormat="1" ht="10.5" customHeight="1">
      <c r="A16" s="250" t="s">
        <v>195</v>
      </c>
      <c r="B16" s="250"/>
      <c r="C16" s="251"/>
      <c r="D16" s="112">
        <v>2857</v>
      </c>
      <c r="E16" s="112">
        <v>38062</v>
      </c>
      <c r="F16" s="112">
        <v>384814</v>
      </c>
      <c r="G16" s="112">
        <v>75</v>
      </c>
      <c r="H16" s="112">
        <v>5285</v>
      </c>
      <c r="I16" s="112">
        <v>94224</v>
      </c>
      <c r="J16" s="112">
        <v>133</v>
      </c>
      <c r="K16" s="112">
        <v>2674</v>
      </c>
      <c r="L16" s="112">
        <v>26427</v>
      </c>
      <c r="M16" s="112">
        <v>185</v>
      </c>
      <c r="N16" s="112">
        <v>4087</v>
      </c>
      <c r="O16" s="112">
        <v>44513</v>
      </c>
      <c r="P16" s="113">
        <v>317</v>
      </c>
      <c r="Q16" s="113">
        <v>5487</v>
      </c>
      <c r="R16" s="113">
        <v>59366</v>
      </c>
      <c r="S16" s="113">
        <v>35</v>
      </c>
      <c r="T16" s="113">
        <v>1248</v>
      </c>
      <c r="U16" s="113">
        <v>21962</v>
      </c>
      <c r="V16" s="113">
        <v>2077</v>
      </c>
      <c r="W16" s="113">
        <v>18680</v>
      </c>
      <c r="X16" s="113">
        <v>134995</v>
      </c>
      <c r="Y16" s="113">
        <v>5</v>
      </c>
      <c r="Z16" s="113">
        <v>72</v>
      </c>
      <c r="AA16" s="113">
        <v>215</v>
      </c>
      <c r="AB16" s="113">
        <v>24</v>
      </c>
      <c r="AC16" s="113">
        <v>499</v>
      </c>
      <c r="AD16" s="113">
        <v>3038</v>
      </c>
      <c r="AE16" s="113">
        <v>6</v>
      </c>
      <c r="AF16" s="113">
        <v>30</v>
      </c>
      <c r="AG16" s="113">
        <v>74</v>
      </c>
      <c r="AH16" s="114" t="s">
        <v>195</v>
      </c>
    </row>
    <row r="17" spans="1:34" s="99" customFormat="1" ht="10.5" customHeight="1">
      <c r="A17" s="250" t="s">
        <v>196</v>
      </c>
      <c r="B17" s="250"/>
      <c r="C17" s="251"/>
      <c r="D17" s="112">
        <v>2859</v>
      </c>
      <c r="E17" s="112">
        <v>38099</v>
      </c>
      <c r="F17" s="112">
        <v>385197</v>
      </c>
      <c r="G17" s="112">
        <v>75</v>
      </c>
      <c r="H17" s="112">
        <v>5285</v>
      </c>
      <c r="I17" s="112">
        <v>94224</v>
      </c>
      <c r="J17" s="112">
        <v>133</v>
      </c>
      <c r="K17" s="112">
        <v>2675</v>
      </c>
      <c r="L17" s="112">
        <v>26427</v>
      </c>
      <c r="M17" s="112">
        <v>185</v>
      </c>
      <c r="N17" s="112">
        <v>4088</v>
      </c>
      <c r="O17" s="112">
        <v>44514</v>
      </c>
      <c r="P17" s="113">
        <v>317</v>
      </c>
      <c r="Q17" s="113">
        <v>5494</v>
      </c>
      <c r="R17" s="113">
        <v>59564</v>
      </c>
      <c r="S17" s="113">
        <v>35</v>
      </c>
      <c r="T17" s="113">
        <v>1247</v>
      </c>
      <c r="U17" s="113">
        <v>21962</v>
      </c>
      <c r="V17" s="113">
        <v>2079</v>
      </c>
      <c r="W17" s="113">
        <v>18709</v>
      </c>
      <c r="X17" s="113">
        <v>135179</v>
      </c>
      <c r="Y17" s="113">
        <v>5</v>
      </c>
      <c r="Z17" s="113">
        <v>72</v>
      </c>
      <c r="AA17" s="113">
        <v>215</v>
      </c>
      <c r="AB17" s="113">
        <v>24</v>
      </c>
      <c r="AC17" s="113">
        <v>499</v>
      </c>
      <c r="AD17" s="113">
        <v>3038</v>
      </c>
      <c r="AE17" s="113">
        <v>6</v>
      </c>
      <c r="AF17" s="113">
        <v>30</v>
      </c>
      <c r="AG17" s="113">
        <v>74</v>
      </c>
      <c r="AH17" s="114" t="s">
        <v>192</v>
      </c>
    </row>
    <row r="18" spans="1:34" s="99" customFormat="1" ht="10.5" customHeight="1">
      <c r="A18" s="250" t="s">
        <v>197</v>
      </c>
      <c r="B18" s="250"/>
      <c r="C18" s="251"/>
      <c r="D18" s="112">
        <v>2862</v>
      </c>
      <c r="E18" s="112">
        <v>38110</v>
      </c>
      <c r="F18" s="112">
        <v>385182</v>
      </c>
      <c r="G18" s="112">
        <v>75</v>
      </c>
      <c r="H18" s="112">
        <v>5285</v>
      </c>
      <c r="I18" s="112">
        <v>94224</v>
      </c>
      <c r="J18" s="112">
        <v>132</v>
      </c>
      <c r="K18" s="112">
        <v>2673</v>
      </c>
      <c r="L18" s="112">
        <v>26363</v>
      </c>
      <c r="M18" s="112">
        <v>185</v>
      </c>
      <c r="N18" s="112">
        <v>4087</v>
      </c>
      <c r="O18" s="112">
        <v>44514</v>
      </c>
      <c r="P18" s="113">
        <v>317</v>
      </c>
      <c r="Q18" s="113">
        <v>5497</v>
      </c>
      <c r="R18" s="113">
        <v>59535</v>
      </c>
      <c r="S18" s="113">
        <v>35</v>
      </c>
      <c r="T18" s="113">
        <v>1247</v>
      </c>
      <c r="U18" s="113">
        <v>21962</v>
      </c>
      <c r="V18" s="113">
        <v>2083</v>
      </c>
      <c r="W18" s="113">
        <v>18721</v>
      </c>
      <c r="X18" s="113">
        <v>135257</v>
      </c>
      <c r="Y18" s="113">
        <v>5</v>
      </c>
      <c r="Z18" s="113">
        <v>72</v>
      </c>
      <c r="AA18" s="113">
        <v>215</v>
      </c>
      <c r="AB18" s="113">
        <v>24</v>
      </c>
      <c r="AC18" s="113">
        <v>498</v>
      </c>
      <c r="AD18" s="113">
        <v>3038</v>
      </c>
      <c r="AE18" s="113">
        <v>6</v>
      </c>
      <c r="AF18" s="113">
        <v>30</v>
      </c>
      <c r="AG18" s="113">
        <v>74</v>
      </c>
      <c r="AH18" s="114" t="s">
        <v>198</v>
      </c>
    </row>
    <row r="19" spans="1:34" s="115" customFormat="1" ht="10.5" customHeight="1">
      <c r="A19" s="250" t="s">
        <v>199</v>
      </c>
      <c r="B19" s="250"/>
      <c r="C19" s="251"/>
      <c r="D19" s="112">
        <v>2848</v>
      </c>
      <c r="E19" s="112">
        <v>37517</v>
      </c>
      <c r="F19" s="112">
        <v>387228</v>
      </c>
      <c r="G19" s="112">
        <v>61</v>
      </c>
      <c r="H19" s="112">
        <v>4515</v>
      </c>
      <c r="I19" s="112">
        <v>94224</v>
      </c>
      <c r="J19" s="112">
        <v>132</v>
      </c>
      <c r="K19" s="112">
        <v>2672</v>
      </c>
      <c r="L19" s="112">
        <v>26363</v>
      </c>
      <c r="M19" s="112">
        <v>185</v>
      </c>
      <c r="N19" s="112">
        <v>4088</v>
      </c>
      <c r="O19" s="112">
        <v>44514</v>
      </c>
      <c r="P19" s="113">
        <v>317</v>
      </c>
      <c r="Q19" s="113">
        <v>5497</v>
      </c>
      <c r="R19" s="113">
        <v>59535</v>
      </c>
      <c r="S19" s="113">
        <v>35</v>
      </c>
      <c r="T19" s="113">
        <v>1247</v>
      </c>
      <c r="U19" s="113">
        <v>21962</v>
      </c>
      <c r="V19" s="113">
        <v>2083</v>
      </c>
      <c r="W19" s="113">
        <v>18897</v>
      </c>
      <c r="X19" s="113">
        <v>137303</v>
      </c>
      <c r="Y19" s="113">
        <v>5</v>
      </c>
      <c r="Z19" s="113">
        <v>72</v>
      </c>
      <c r="AA19" s="113">
        <v>215</v>
      </c>
      <c r="AB19" s="113">
        <v>24</v>
      </c>
      <c r="AC19" s="113">
        <v>499</v>
      </c>
      <c r="AD19" s="113">
        <v>3038</v>
      </c>
      <c r="AE19" s="113">
        <v>6</v>
      </c>
      <c r="AF19" s="113">
        <v>30</v>
      </c>
      <c r="AG19" s="113">
        <v>74</v>
      </c>
      <c r="AH19" s="114" t="s">
        <v>200</v>
      </c>
    </row>
    <row r="20" spans="1:34" s="119" customFormat="1" ht="10.5" customHeight="1">
      <c r="A20" s="248" t="s">
        <v>201</v>
      </c>
      <c r="B20" s="248"/>
      <c r="C20" s="249"/>
      <c r="D20" s="118">
        <v>2855</v>
      </c>
      <c r="E20" s="118">
        <v>37614</v>
      </c>
      <c r="F20" s="118">
        <v>387091</v>
      </c>
      <c r="G20" s="118">
        <v>64</v>
      </c>
      <c r="H20" s="118">
        <v>4515</v>
      </c>
      <c r="I20" s="118">
        <v>93237</v>
      </c>
      <c r="J20" s="118">
        <v>132</v>
      </c>
      <c r="K20" s="118">
        <v>2672</v>
      </c>
      <c r="L20" s="118">
        <v>26378</v>
      </c>
      <c r="M20" s="118">
        <v>185</v>
      </c>
      <c r="N20" s="118">
        <v>4088</v>
      </c>
      <c r="O20" s="118">
        <v>44513</v>
      </c>
      <c r="P20" s="120">
        <v>317</v>
      </c>
      <c r="Q20" s="120">
        <v>5498</v>
      </c>
      <c r="R20" s="120">
        <v>59535</v>
      </c>
      <c r="S20" s="120">
        <v>35</v>
      </c>
      <c r="T20" s="120">
        <v>1247</v>
      </c>
      <c r="U20" s="120">
        <v>21961</v>
      </c>
      <c r="V20" s="120">
        <v>2087</v>
      </c>
      <c r="W20" s="120">
        <v>18994</v>
      </c>
      <c r="X20" s="120">
        <v>138140</v>
      </c>
      <c r="Y20" s="120">
        <v>5</v>
      </c>
      <c r="Z20" s="120">
        <v>72</v>
      </c>
      <c r="AA20" s="120">
        <v>215</v>
      </c>
      <c r="AB20" s="120">
        <v>24</v>
      </c>
      <c r="AC20" s="120">
        <v>498</v>
      </c>
      <c r="AD20" s="120">
        <v>3038</v>
      </c>
      <c r="AE20" s="120">
        <v>6</v>
      </c>
      <c r="AF20" s="120">
        <v>30</v>
      </c>
      <c r="AG20" s="120">
        <v>74</v>
      </c>
      <c r="AH20" s="121" t="s">
        <v>202</v>
      </c>
    </row>
    <row r="21" spans="1:34" s="119" customFormat="1" ht="6" customHeight="1">
      <c r="A21" s="116"/>
      <c r="B21" s="116"/>
      <c r="C21" s="117"/>
      <c r="D21" s="118"/>
      <c r="E21" s="118"/>
      <c r="F21" s="118"/>
      <c r="G21" s="118"/>
      <c r="H21" s="118"/>
      <c r="I21" s="118"/>
      <c r="J21" s="118"/>
      <c r="K21" s="118"/>
      <c r="L21" s="118"/>
      <c r="M21" s="118"/>
      <c r="N21" s="118"/>
      <c r="O21" s="118"/>
      <c r="P21" s="120"/>
      <c r="Q21" s="120"/>
      <c r="R21" s="120"/>
      <c r="S21" s="120"/>
      <c r="T21" s="120"/>
      <c r="U21" s="120"/>
      <c r="V21" s="120"/>
      <c r="W21" s="120"/>
      <c r="X21" s="120"/>
      <c r="Y21" s="120"/>
      <c r="Z21" s="120"/>
      <c r="AA21" s="120"/>
      <c r="AB21" s="120"/>
      <c r="AC21" s="120"/>
      <c r="AD21" s="120"/>
      <c r="AE21" s="120"/>
      <c r="AF21" s="120"/>
      <c r="AG21" s="120"/>
      <c r="AH21" s="121"/>
    </row>
    <row r="22" spans="1:34" s="122" customFormat="1" ht="10.5" customHeight="1">
      <c r="A22" s="248" t="s">
        <v>107</v>
      </c>
      <c r="B22" s="248"/>
      <c r="C22" s="249"/>
      <c r="D22" s="112"/>
      <c r="E22" s="112"/>
      <c r="F22" s="112"/>
      <c r="G22" s="112"/>
      <c r="H22" s="112"/>
      <c r="I22" s="112"/>
      <c r="J22" s="112"/>
      <c r="K22" s="112"/>
      <c r="L22" s="112"/>
      <c r="M22" s="112"/>
      <c r="N22" s="112"/>
      <c r="O22" s="112"/>
      <c r="P22" s="113"/>
      <c r="Q22" s="113"/>
      <c r="R22" s="113"/>
      <c r="S22" s="113"/>
      <c r="T22" s="113"/>
      <c r="U22" s="113"/>
      <c r="V22" s="113"/>
      <c r="W22" s="113"/>
      <c r="X22" s="113"/>
      <c r="Y22" s="113"/>
      <c r="Z22" s="113"/>
      <c r="AA22" s="113"/>
      <c r="AB22" s="113"/>
      <c r="AC22" s="113"/>
      <c r="AD22" s="113"/>
      <c r="AE22" s="113"/>
      <c r="AF22" s="113"/>
      <c r="AG22" s="123"/>
      <c r="AH22" s="121" t="s">
        <v>107</v>
      </c>
    </row>
    <row r="23" spans="1:34" s="99" customFormat="1" ht="10.5">
      <c r="A23" s="124"/>
      <c r="B23" s="108">
        <v>1</v>
      </c>
      <c r="C23" s="109" t="s">
        <v>20</v>
      </c>
      <c r="D23" s="125">
        <v>2360</v>
      </c>
      <c r="E23" s="125">
        <v>12688</v>
      </c>
      <c r="F23" s="125">
        <v>86994</v>
      </c>
      <c r="G23" s="125">
        <v>40</v>
      </c>
      <c r="H23" s="125">
        <v>218</v>
      </c>
      <c r="I23" s="125">
        <v>4469</v>
      </c>
      <c r="J23" s="125">
        <v>86</v>
      </c>
      <c r="K23" s="125">
        <v>519</v>
      </c>
      <c r="L23" s="125">
        <v>3955</v>
      </c>
      <c r="M23" s="125">
        <v>135</v>
      </c>
      <c r="N23" s="125">
        <v>810</v>
      </c>
      <c r="O23" s="125">
        <v>6975</v>
      </c>
      <c r="P23" s="113">
        <v>249</v>
      </c>
      <c r="Q23" s="113">
        <v>1428</v>
      </c>
      <c r="R23" s="113">
        <v>11441</v>
      </c>
      <c r="S23" s="113">
        <v>26</v>
      </c>
      <c r="T23" s="113">
        <v>169</v>
      </c>
      <c r="U23" s="113">
        <v>4393</v>
      </c>
      <c r="V23" s="113">
        <v>1800</v>
      </c>
      <c r="W23" s="113">
        <v>9400</v>
      </c>
      <c r="X23" s="113">
        <v>55183</v>
      </c>
      <c r="Y23" s="113">
        <v>4</v>
      </c>
      <c r="Z23" s="113">
        <v>29</v>
      </c>
      <c r="AA23" s="113">
        <v>86</v>
      </c>
      <c r="AB23" s="113">
        <v>14</v>
      </c>
      <c r="AC23" s="113">
        <v>85</v>
      </c>
      <c r="AD23" s="113">
        <v>418</v>
      </c>
      <c r="AE23" s="113">
        <v>6</v>
      </c>
      <c r="AF23" s="113">
        <v>30</v>
      </c>
      <c r="AG23" s="113">
        <v>74</v>
      </c>
      <c r="AH23" s="126">
        <v>1</v>
      </c>
    </row>
    <row r="24" spans="1:34" s="99" customFormat="1" ht="10.5">
      <c r="A24" s="124"/>
      <c r="B24" s="108">
        <v>2</v>
      </c>
      <c r="C24" s="109" t="s">
        <v>21</v>
      </c>
      <c r="D24" s="125">
        <v>289</v>
      </c>
      <c r="E24" s="125">
        <v>5674</v>
      </c>
      <c r="F24" s="125">
        <v>43493</v>
      </c>
      <c r="G24" s="125">
        <v>8</v>
      </c>
      <c r="H24" s="125">
        <v>171</v>
      </c>
      <c r="I24" s="125">
        <v>4885</v>
      </c>
      <c r="J24" s="125">
        <v>20</v>
      </c>
      <c r="K24" s="125">
        <v>422</v>
      </c>
      <c r="L24" s="125">
        <v>3340</v>
      </c>
      <c r="M24" s="125">
        <v>25</v>
      </c>
      <c r="N24" s="125">
        <v>555</v>
      </c>
      <c r="O24" s="125">
        <v>5009</v>
      </c>
      <c r="P24" s="113">
        <v>38</v>
      </c>
      <c r="Q24" s="113">
        <v>737</v>
      </c>
      <c r="R24" s="113">
        <v>6764</v>
      </c>
      <c r="S24" s="113">
        <v>4</v>
      </c>
      <c r="T24" s="113">
        <v>75</v>
      </c>
      <c r="U24" s="113">
        <v>839</v>
      </c>
      <c r="V24" s="113">
        <v>187</v>
      </c>
      <c r="W24" s="113">
        <v>3539</v>
      </c>
      <c r="X24" s="113">
        <v>21463</v>
      </c>
      <c r="Y24" s="127">
        <v>0</v>
      </c>
      <c r="Z24" s="127">
        <v>0</v>
      </c>
      <c r="AA24" s="127">
        <v>0</v>
      </c>
      <c r="AB24" s="113">
        <v>7</v>
      </c>
      <c r="AC24" s="113">
        <v>175</v>
      </c>
      <c r="AD24" s="113">
        <v>1193</v>
      </c>
      <c r="AE24" s="125">
        <v>0</v>
      </c>
      <c r="AF24" s="125">
        <v>0</v>
      </c>
      <c r="AG24" s="125">
        <v>0</v>
      </c>
      <c r="AH24" s="126">
        <v>2</v>
      </c>
    </row>
    <row r="25" spans="1:34" s="99" customFormat="1" ht="10.5">
      <c r="A25" s="124"/>
      <c r="B25" s="108">
        <v>3</v>
      </c>
      <c r="C25" s="109" t="s">
        <v>30</v>
      </c>
      <c r="D25" s="125">
        <v>91</v>
      </c>
      <c r="E25" s="125">
        <v>3471</v>
      </c>
      <c r="F25" s="125">
        <v>34320</v>
      </c>
      <c r="G25" s="125">
        <v>2</v>
      </c>
      <c r="H25" s="125">
        <v>80</v>
      </c>
      <c r="I25" s="125">
        <v>1848</v>
      </c>
      <c r="J25" s="125">
        <v>9</v>
      </c>
      <c r="K25" s="125">
        <v>344</v>
      </c>
      <c r="L25" s="125">
        <v>3589</v>
      </c>
      <c r="M25" s="125">
        <v>13</v>
      </c>
      <c r="N25" s="125">
        <v>498</v>
      </c>
      <c r="O25" s="125">
        <v>4993</v>
      </c>
      <c r="P25" s="113">
        <v>14</v>
      </c>
      <c r="Q25" s="113">
        <v>584</v>
      </c>
      <c r="R25" s="113">
        <v>7200</v>
      </c>
      <c r="S25" s="127">
        <v>0</v>
      </c>
      <c r="T25" s="127">
        <v>0</v>
      </c>
      <c r="U25" s="127">
        <v>0</v>
      </c>
      <c r="V25" s="113">
        <v>51</v>
      </c>
      <c r="W25" s="113">
        <v>1892</v>
      </c>
      <c r="X25" s="113">
        <v>16442</v>
      </c>
      <c r="Y25" s="113">
        <v>1</v>
      </c>
      <c r="Z25" s="113">
        <v>43</v>
      </c>
      <c r="AA25" s="113">
        <v>129</v>
      </c>
      <c r="AB25" s="113">
        <v>1</v>
      </c>
      <c r="AC25" s="113">
        <v>30</v>
      </c>
      <c r="AD25" s="113">
        <v>119</v>
      </c>
      <c r="AE25" s="125">
        <v>0</v>
      </c>
      <c r="AF25" s="125">
        <v>0</v>
      </c>
      <c r="AG25" s="125">
        <v>0</v>
      </c>
      <c r="AH25" s="126">
        <v>3</v>
      </c>
    </row>
    <row r="26" spans="1:34" s="99" customFormat="1" ht="10.5">
      <c r="A26" s="124"/>
      <c r="B26" s="108">
        <v>4</v>
      </c>
      <c r="C26" s="109" t="s">
        <v>31</v>
      </c>
      <c r="D26" s="125">
        <v>72</v>
      </c>
      <c r="E26" s="125">
        <v>4847</v>
      </c>
      <c r="F26" s="125">
        <v>56458</v>
      </c>
      <c r="G26" s="125">
        <v>4</v>
      </c>
      <c r="H26" s="125">
        <v>257</v>
      </c>
      <c r="I26" s="125">
        <v>5956</v>
      </c>
      <c r="J26" s="125">
        <v>14</v>
      </c>
      <c r="K26" s="125">
        <v>932</v>
      </c>
      <c r="L26" s="125">
        <v>11324</v>
      </c>
      <c r="M26" s="125">
        <v>6</v>
      </c>
      <c r="N26" s="125">
        <v>383</v>
      </c>
      <c r="O26" s="125">
        <v>6322</v>
      </c>
      <c r="P26" s="113">
        <v>7</v>
      </c>
      <c r="Q26" s="113">
        <v>516</v>
      </c>
      <c r="R26" s="113">
        <v>4972</v>
      </c>
      <c r="S26" s="113">
        <v>3</v>
      </c>
      <c r="T26" s="113">
        <v>213</v>
      </c>
      <c r="U26" s="113">
        <v>4094</v>
      </c>
      <c r="V26" s="113">
        <v>37</v>
      </c>
      <c r="W26" s="113">
        <v>2484</v>
      </c>
      <c r="X26" s="113">
        <v>23394</v>
      </c>
      <c r="Y26" s="127">
        <v>0</v>
      </c>
      <c r="Z26" s="127">
        <v>0</v>
      </c>
      <c r="AA26" s="127">
        <v>0</v>
      </c>
      <c r="AB26" s="113">
        <v>1</v>
      </c>
      <c r="AC26" s="113">
        <v>62</v>
      </c>
      <c r="AD26" s="113">
        <v>396</v>
      </c>
      <c r="AE26" s="125">
        <v>0</v>
      </c>
      <c r="AF26" s="125">
        <v>0</v>
      </c>
      <c r="AG26" s="125">
        <v>0</v>
      </c>
      <c r="AH26" s="126">
        <v>4</v>
      </c>
    </row>
    <row r="27" spans="1:34" s="99" customFormat="1" ht="10.5">
      <c r="A27" s="124"/>
      <c r="B27" s="108">
        <v>5</v>
      </c>
      <c r="C27" s="109" t="s">
        <v>22</v>
      </c>
      <c r="D27" s="125">
        <v>43</v>
      </c>
      <c r="E27" s="125">
        <v>10934</v>
      </c>
      <c r="F27" s="125">
        <v>165826</v>
      </c>
      <c r="G27" s="125">
        <v>10</v>
      </c>
      <c r="H27" s="125">
        <v>3789</v>
      </c>
      <c r="I27" s="125">
        <v>76079</v>
      </c>
      <c r="J27" s="125">
        <v>3</v>
      </c>
      <c r="K27" s="125">
        <v>455</v>
      </c>
      <c r="L27" s="125">
        <v>4170</v>
      </c>
      <c r="M27" s="125">
        <v>6</v>
      </c>
      <c r="N27" s="125">
        <v>1842</v>
      </c>
      <c r="O27" s="125">
        <v>21214</v>
      </c>
      <c r="P27" s="113">
        <v>9</v>
      </c>
      <c r="Q27" s="113">
        <v>2233</v>
      </c>
      <c r="R27" s="113">
        <v>29158</v>
      </c>
      <c r="S27" s="113">
        <v>2</v>
      </c>
      <c r="T27" s="113">
        <v>790</v>
      </c>
      <c r="U27" s="113">
        <v>12635</v>
      </c>
      <c r="V27" s="113">
        <v>12</v>
      </c>
      <c r="W27" s="113">
        <v>1679</v>
      </c>
      <c r="X27" s="113">
        <v>21658</v>
      </c>
      <c r="Y27" s="127">
        <v>0</v>
      </c>
      <c r="Z27" s="127">
        <v>0</v>
      </c>
      <c r="AA27" s="127">
        <v>0</v>
      </c>
      <c r="AB27" s="113">
        <v>1</v>
      </c>
      <c r="AC27" s="113">
        <v>146</v>
      </c>
      <c r="AD27" s="113">
        <v>912</v>
      </c>
      <c r="AE27" s="125">
        <v>0</v>
      </c>
      <c r="AF27" s="125">
        <v>0</v>
      </c>
      <c r="AG27" s="125">
        <v>0</v>
      </c>
      <c r="AH27" s="126">
        <v>5</v>
      </c>
    </row>
    <row r="28" spans="1:34" s="99" customFormat="1" ht="10.5" customHeight="1">
      <c r="A28" s="248" t="s">
        <v>1</v>
      </c>
      <c r="B28" s="248"/>
      <c r="C28" s="249"/>
      <c r="D28" s="125"/>
      <c r="E28" s="125"/>
      <c r="F28" s="125"/>
      <c r="G28" s="125"/>
      <c r="H28" s="125"/>
      <c r="I28" s="125"/>
      <c r="J28" s="125"/>
      <c r="K28" s="125"/>
      <c r="L28" s="125"/>
      <c r="M28" s="125"/>
      <c r="N28" s="125"/>
      <c r="O28" s="125"/>
      <c r="P28" s="113"/>
      <c r="Q28" s="113"/>
      <c r="R28" s="113"/>
      <c r="S28" s="113"/>
      <c r="T28" s="113"/>
      <c r="U28" s="113"/>
      <c r="V28" s="113"/>
      <c r="W28" s="113"/>
      <c r="X28" s="113"/>
      <c r="Y28" s="113"/>
      <c r="Z28" s="113"/>
      <c r="AA28" s="113"/>
      <c r="AB28" s="113"/>
      <c r="AC28" s="113"/>
      <c r="AD28" s="113"/>
      <c r="AE28" s="125"/>
      <c r="AF28" s="113"/>
      <c r="AG28" s="123"/>
      <c r="AH28" s="121" t="s">
        <v>1</v>
      </c>
    </row>
    <row r="29" spans="1:34" s="99" customFormat="1" ht="10.5">
      <c r="A29" s="108"/>
      <c r="B29" s="108">
        <v>1</v>
      </c>
      <c r="C29" s="109" t="s">
        <v>20</v>
      </c>
      <c r="D29" s="125">
        <v>211</v>
      </c>
      <c r="E29" s="125">
        <v>1667</v>
      </c>
      <c r="F29" s="125">
        <v>10761</v>
      </c>
      <c r="G29" s="127">
        <v>0</v>
      </c>
      <c r="H29" s="127">
        <v>0</v>
      </c>
      <c r="I29" s="127">
        <v>0</v>
      </c>
      <c r="J29" s="125">
        <v>4</v>
      </c>
      <c r="K29" s="125">
        <v>37</v>
      </c>
      <c r="L29" s="125">
        <v>261</v>
      </c>
      <c r="M29" s="125">
        <v>5</v>
      </c>
      <c r="N29" s="125">
        <v>51</v>
      </c>
      <c r="O29" s="125">
        <v>864</v>
      </c>
      <c r="P29" s="113">
        <v>19</v>
      </c>
      <c r="Q29" s="113">
        <v>161</v>
      </c>
      <c r="R29" s="113">
        <v>2010</v>
      </c>
      <c r="S29" s="113">
        <v>7</v>
      </c>
      <c r="T29" s="113">
        <v>64</v>
      </c>
      <c r="U29" s="113">
        <v>1490</v>
      </c>
      <c r="V29" s="113">
        <v>172</v>
      </c>
      <c r="W29" s="113">
        <v>1321</v>
      </c>
      <c r="X29" s="113">
        <v>6047</v>
      </c>
      <c r="Y29" s="113">
        <v>3</v>
      </c>
      <c r="Z29" s="113">
        <v>25</v>
      </c>
      <c r="AA29" s="113">
        <v>72</v>
      </c>
      <c r="AB29" s="125">
        <v>0</v>
      </c>
      <c r="AC29" s="125">
        <v>0</v>
      </c>
      <c r="AD29" s="125">
        <v>0</v>
      </c>
      <c r="AE29" s="125">
        <v>1</v>
      </c>
      <c r="AF29" s="113">
        <v>8</v>
      </c>
      <c r="AG29" s="113">
        <v>17</v>
      </c>
      <c r="AH29" s="126">
        <v>1</v>
      </c>
    </row>
    <row r="30" spans="1:34" s="99" customFormat="1" ht="10.5">
      <c r="A30" s="108"/>
      <c r="B30" s="108">
        <v>2</v>
      </c>
      <c r="C30" s="109" t="s">
        <v>21</v>
      </c>
      <c r="D30" s="125">
        <v>130</v>
      </c>
      <c r="E30" s="125">
        <v>2571</v>
      </c>
      <c r="F30" s="125">
        <v>19975</v>
      </c>
      <c r="G30" s="125">
        <v>3</v>
      </c>
      <c r="H30" s="125">
        <v>60</v>
      </c>
      <c r="I30" s="125">
        <v>2075</v>
      </c>
      <c r="J30" s="125">
        <v>11</v>
      </c>
      <c r="K30" s="125">
        <v>247</v>
      </c>
      <c r="L30" s="125">
        <v>1892</v>
      </c>
      <c r="M30" s="125">
        <v>17</v>
      </c>
      <c r="N30" s="125">
        <v>399</v>
      </c>
      <c r="O30" s="125">
        <v>3736</v>
      </c>
      <c r="P30" s="113">
        <v>21</v>
      </c>
      <c r="Q30" s="113">
        <v>422</v>
      </c>
      <c r="R30" s="113">
        <v>4284</v>
      </c>
      <c r="S30" s="113">
        <v>1</v>
      </c>
      <c r="T30" s="113">
        <v>17</v>
      </c>
      <c r="U30" s="113">
        <v>34</v>
      </c>
      <c r="V30" s="113">
        <v>71</v>
      </c>
      <c r="W30" s="113">
        <v>1270</v>
      </c>
      <c r="X30" s="113">
        <v>6861</v>
      </c>
      <c r="Y30" s="127">
        <v>0</v>
      </c>
      <c r="Z30" s="127">
        <v>0</v>
      </c>
      <c r="AA30" s="127">
        <v>0</v>
      </c>
      <c r="AB30" s="113">
        <v>6</v>
      </c>
      <c r="AC30" s="113">
        <v>156</v>
      </c>
      <c r="AD30" s="113">
        <v>1093</v>
      </c>
      <c r="AE30" s="125">
        <v>0</v>
      </c>
      <c r="AF30" s="125">
        <v>0</v>
      </c>
      <c r="AG30" s="125">
        <v>0</v>
      </c>
      <c r="AH30" s="126">
        <v>2</v>
      </c>
    </row>
    <row r="31" spans="1:34" s="99" customFormat="1" ht="10.5">
      <c r="A31" s="108"/>
      <c r="B31" s="108">
        <v>3</v>
      </c>
      <c r="C31" s="109" t="s">
        <v>30</v>
      </c>
      <c r="D31" s="125">
        <v>58</v>
      </c>
      <c r="E31" s="125">
        <v>2272</v>
      </c>
      <c r="F31" s="125">
        <v>23099</v>
      </c>
      <c r="G31" s="125">
        <v>2</v>
      </c>
      <c r="H31" s="125">
        <v>80</v>
      </c>
      <c r="I31" s="125">
        <v>1848</v>
      </c>
      <c r="J31" s="125">
        <v>6</v>
      </c>
      <c r="K31" s="125">
        <v>240</v>
      </c>
      <c r="L31" s="125">
        <v>2457</v>
      </c>
      <c r="M31" s="125">
        <v>9</v>
      </c>
      <c r="N31" s="125">
        <v>351</v>
      </c>
      <c r="O31" s="125">
        <v>3484</v>
      </c>
      <c r="P31" s="113">
        <v>11</v>
      </c>
      <c r="Q31" s="113">
        <v>459</v>
      </c>
      <c r="R31" s="113">
        <v>5363</v>
      </c>
      <c r="S31" s="127">
        <v>0</v>
      </c>
      <c r="T31" s="127">
        <v>0</v>
      </c>
      <c r="U31" s="127">
        <v>0</v>
      </c>
      <c r="V31" s="113">
        <v>28</v>
      </c>
      <c r="W31" s="113">
        <v>1069</v>
      </c>
      <c r="X31" s="113">
        <v>9699</v>
      </c>
      <c r="Y31" s="113">
        <v>1</v>
      </c>
      <c r="Z31" s="113">
        <v>43</v>
      </c>
      <c r="AA31" s="113">
        <v>129</v>
      </c>
      <c r="AB31" s="113">
        <v>1</v>
      </c>
      <c r="AC31" s="113">
        <v>30</v>
      </c>
      <c r="AD31" s="113">
        <v>119</v>
      </c>
      <c r="AE31" s="125">
        <v>0</v>
      </c>
      <c r="AF31" s="125">
        <v>0</v>
      </c>
      <c r="AG31" s="125">
        <v>0</v>
      </c>
      <c r="AH31" s="126">
        <v>3</v>
      </c>
    </row>
    <row r="32" spans="1:34" s="99" customFormat="1" ht="10.5">
      <c r="A32" s="108"/>
      <c r="B32" s="108">
        <v>4</v>
      </c>
      <c r="C32" s="109" t="s">
        <v>31</v>
      </c>
      <c r="D32" s="125">
        <v>46</v>
      </c>
      <c r="E32" s="125">
        <v>3109</v>
      </c>
      <c r="F32" s="125">
        <v>41429</v>
      </c>
      <c r="G32" s="125">
        <v>2</v>
      </c>
      <c r="H32" s="125">
        <v>111</v>
      </c>
      <c r="I32" s="125">
        <v>3376</v>
      </c>
      <c r="J32" s="125">
        <v>9</v>
      </c>
      <c r="K32" s="125">
        <v>586</v>
      </c>
      <c r="L32" s="125">
        <v>7749</v>
      </c>
      <c r="M32" s="125">
        <v>6</v>
      </c>
      <c r="N32" s="125">
        <v>383</v>
      </c>
      <c r="O32" s="125">
        <v>6322</v>
      </c>
      <c r="P32" s="113">
        <v>4</v>
      </c>
      <c r="Q32" s="113">
        <v>271</v>
      </c>
      <c r="R32" s="113">
        <v>2209</v>
      </c>
      <c r="S32" s="113">
        <v>3</v>
      </c>
      <c r="T32" s="113">
        <v>214</v>
      </c>
      <c r="U32" s="113">
        <v>4094</v>
      </c>
      <c r="V32" s="113">
        <v>21</v>
      </c>
      <c r="W32" s="113">
        <v>1482</v>
      </c>
      <c r="X32" s="113">
        <v>17283</v>
      </c>
      <c r="Y32" s="127">
        <v>0</v>
      </c>
      <c r="Z32" s="127">
        <v>0</v>
      </c>
      <c r="AA32" s="127">
        <v>0</v>
      </c>
      <c r="AB32" s="113">
        <v>1</v>
      </c>
      <c r="AC32" s="113">
        <v>62</v>
      </c>
      <c r="AD32" s="113">
        <v>396</v>
      </c>
      <c r="AE32" s="125">
        <v>0</v>
      </c>
      <c r="AF32" s="125">
        <v>0</v>
      </c>
      <c r="AG32" s="125">
        <v>0</v>
      </c>
      <c r="AH32" s="126">
        <v>4</v>
      </c>
    </row>
    <row r="33" spans="1:34" s="99" customFormat="1" ht="10.5">
      <c r="A33" s="108"/>
      <c r="B33" s="108">
        <v>5</v>
      </c>
      <c r="C33" s="109" t="s">
        <v>22</v>
      </c>
      <c r="D33" s="125">
        <v>31</v>
      </c>
      <c r="E33" s="125">
        <v>8256</v>
      </c>
      <c r="F33" s="125">
        <v>136564</v>
      </c>
      <c r="G33" s="125">
        <v>8</v>
      </c>
      <c r="H33" s="125">
        <v>3080</v>
      </c>
      <c r="I33" s="125">
        <v>65970</v>
      </c>
      <c r="J33" s="125">
        <v>2</v>
      </c>
      <c r="K33" s="125">
        <v>267</v>
      </c>
      <c r="L33" s="125">
        <v>2715</v>
      </c>
      <c r="M33" s="125">
        <v>4</v>
      </c>
      <c r="N33" s="125">
        <v>1147</v>
      </c>
      <c r="O33" s="125">
        <v>15239</v>
      </c>
      <c r="P33" s="113">
        <v>9</v>
      </c>
      <c r="Q33" s="113">
        <v>2233</v>
      </c>
      <c r="R33" s="113">
        <v>29158</v>
      </c>
      <c r="S33" s="113">
        <v>1</v>
      </c>
      <c r="T33" s="113">
        <v>475</v>
      </c>
      <c r="U33" s="113">
        <v>7611</v>
      </c>
      <c r="V33" s="113">
        <v>6</v>
      </c>
      <c r="W33" s="113">
        <v>908</v>
      </c>
      <c r="X33" s="113">
        <v>14959</v>
      </c>
      <c r="Y33" s="127">
        <v>0</v>
      </c>
      <c r="Z33" s="127">
        <v>0</v>
      </c>
      <c r="AA33" s="127">
        <v>0</v>
      </c>
      <c r="AB33" s="113">
        <v>1</v>
      </c>
      <c r="AC33" s="113">
        <v>146</v>
      </c>
      <c r="AD33" s="113">
        <v>912</v>
      </c>
      <c r="AE33" s="125">
        <v>0</v>
      </c>
      <c r="AF33" s="125">
        <v>0</v>
      </c>
      <c r="AG33" s="125">
        <v>0</v>
      </c>
      <c r="AH33" s="126">
        <v>5</v>
      </c>
    </row>
    <row r="34" spans="1:34" s="99" customFormat="1" ht="10.5" customHeight="1">
      <c r="A34" s="248" t="s">
        <v>2</v>
      </c>
      <c r="B34" s="248"/>
      <c r="C34" s="249"/>
      <c r="D34" s="125"/>
      <c r="E34" s="125"/>
      <c r="F34" s="125"/>
      <c r="G34" s="125"/>
      <c r="H34" s="125"/>
      <c r="I34" s="125"/>
      <c r="J34" s="125"/>
      <c r="K34" s="125"/>
      <c r="L34" s="125"/>
      <c r="M34" s="125"/>
      <c r="N34" s="125"/>
      <c r="O34" s="125"/>
      <c r="P34" s="113"/>
      <c r="Q34" s="113"/>
      <c r="R34" s="113"/>
      <c r="S34" s="113"/>
      <c r="T34" s="113"/>
      <c r="U34" s="113"/>
      <c r="V34" s="113"/>
      <c r="W34" s="113"/>
      <c r="X34" s="113"/>
      <c r="Y34" s="113"/>
      <c r="Z34" s="113"/>
      <c r="AA34" s="113"/>
      <c r="AB34" s="113"/>
      <c r="AC34" s="113"/>
      <c r="AD34" s="113"/>
      <c r="AE34" s="125"/>
      <c r="AF34" s="113"/>
      <c r="AG34" s="123"/>
      <c r="AH34" s="128" t="s">
        <v>2</v>
      </c>
    </row>
    <row r="35" spans="1:34" s="99" customFormat="1" ht="10.5">
      <c r="A35" s="108"/>
      <c r="B35" s="108">
        <v>1</v>
      </c>
      <c r="C35" s="109" t="s">
        <v>20</v>
      </c>
      <c r="D35" s="125">
        <v>2065</v>
      </c>
      <c r="E35" s="125">
        <v>10605</v>
      </c>
      <c r="F35" s="125">
        <v>75368</v>
      </c>
      <c r="G35" s="125">
        <v>40</v>
      </c>
      <c r="H35" s="125">
        <v>218</v>
      </c>
      <c r="I35" s="125">
        <v>4469</v>
      </c>
      <c r="J35" s="125">
        <v>81</v>
      </c>
      <c r="K35" s="125">
        <v>480</v>
      </c>
      <c r="L35" s="125">
        <v>3683</v>
      </c>
      <c r="M35" s="125">
        <v>127</v>
      </c>
      <c r="N35" s="125">
        <v>741</v>
      </c>
      <c r="O35" s="125">
        <v>6104</v>
      </c>
      <c r="P35" s="113">
        <v>229</v>
      </c>
      <c r="Q35" s="113">
        <v>1265</v>
      </c>
      <c r="R35" s="113">
        <v>9428</v>
      </c>
      <c r="S35" s="113">
        <v>19</v>
      </c>
      <c r="T35" s="113">
        <v>105</v>
      </c>
      <c r="U35" s="113">
        <v>2903</v>
      </c>
      <c r="V35" s="113">
        <v>1549</v>
      </c>
      <c r="W35" s="113">
        <v>7685</v>
      </c>
      <c r="X35" s="113">
        <v>48292</v>
      </c>
      <c r="Y35" s="113">
        <v>1</v>
      </c>
      <c r="Z35" s="113">
        <v>4</v>
      </c>
      <c r="AA35" s="113">
        <v>14</v>
      </c>
      <c r="AB35" s="113">
        <v>14</v>
      </c>
      <c r="AC35" s="113">
        <v>85</v>
      </c>
      <c r="AD35" s="113">
        <v>418</v>
      </c>
      <c r="AE35" s="125">
        <v>5</v>
      </c>
      <c r="AF35" s="113">
        <v>22</v>
      </c>
      <c r="AG35" s="113">
        <v>57</v>
      </c>
      <c r="AH35" s="126">
        <v>1</v>
      </c>
    </row>
    <row r="36" spans="1:34" s="99" customFormat="1" ht="10.5">
      <c r="A36" s="108"/>
      <c r="B36" s="108">
        <v>2</v>
      </c>
      <c r="C36" s="109" t="s">
        <v>21</v>
      </c>
      <c r="D36" s="125">
        <v>152</v>
      </c>
      <c r="E36" s="125">
        <v>2976</v>
      </c>
      <c r="F36" s="125">
        <v>23287</v>
      </c>
      <c r="G36" s="125">
        <v>5</v>
      </c>
      <c r="H36" s="125">
        <v>111</v>
      </c>
      <c r="I36" s="125">
        <v>2810</v>
      </c>
      <c r="J36" s="125">
        <v>9</v>
      </c>
      <c r="K36" s="125">
        <v>175</v>
      </c>
      <c r="L36" s="125">
        <v>1448</v>
      </c>
      <c r="M36" s="125">
        <v>8</v>
      </c>
      <c r="N36" s="125">
        <v>156</v>
      </c>
      <c r="O36" s="125">
        <v>1273</v>
      </c>
      <c r="P36" s="113">
        <v>17</v>
      </c>
      <c r="Q36" s="113">
        <v>315</v>
      </c>
      <c r="R36" s="113">
        <v>2479</v>
      </c>
      <c r="S36" s="113">
        <v>3</v>
      </c>
      <c r="T36" s="113">
        <v>58</v>
      </c>
      <c r="U36" s="113">
        <v>805</v>
      </c>
      <c r="V36" s="113">
        <v>109</v>
      </c>
      <c r="W36" s="113">
        <v>2142</v>
      </c>
      <c r="X36" s="113">
        <v>14372</v>
      </c>
      <c r="Y36" s="127">
        <v>0</v>
      </c>
      <c r="Z36" s="127">
        <v>0</v>
      </c>
      <c r="AA36" s="127">
        <v>0</v>
      </c>
      <c r="AB36" s="113">
        <v>1</v>
      </c>
      <c r="AC36" s="113">
        <v>19</v>
      </c>
      <c r="AD36" s="113">
        <v>100</v>
      </c>
      <c r="AE36" s="125">
        <v>0</v>
      </c>
      <c r="AF36" s="125">
        <v>0</v>
      </c>
      <c r="AG36" s="125">
        <v>0</v>
      </c>
      <c r="AH36" s="126">
        <v>2</v>
      </c>
    </row>
    <row r="37" spans="1:34" s="99" customFormat="1" ht="10.5">
      <c r="A37" s="108"/>
      <c r="B37" s="108">
        <v>3</v>
      </c>
      <c r="C37" s="109" t="s">
        <v>30</v>
      </c>
      <c r="D37" s="125">
        <v>33</v>
      </c>
      <c r="E37" s="125">
        <v>1199</v>
      </c>
      <c r="F37" s="125">
        <v>11222</v>
      </c>
      <c r="G37" s="125">
        <v>0</v>
      </c>
      <c r="H37" s="125">
        <v>0</v>
      </c>
      <c r="I37" s="125">
        <v>0</v>
      </c>
      <c r="J37" s="125">
        <v>3</v>
      </c>
      <c r="K37" s="125">
        <v>104</v>
      </c>
      <c r="L37" s="125">
        <v>1133</v>
      </c>
      <c r="M37" s="125">
        <v>4</v>
      </c>
      <c r="N37" s="125">
        <v>147</v>
      </c>
      <c r="O37" s="125">
        <v>1508</v>
      </c>
      <c r="P37" s="113">
        <v>3</v>
      </c>
      <c r="Q37" s="113">
        <v>125</v>
      </c>
      <c r="R37" s="113">
        <v>1838</v>
      </c>
      <c r="S37" s="127">
        <v>0</v>
      </c>
      <c r="T37" s="127">
        <v>0</v>
      </c>
      <c r="U37" s="127">
        <v>0</v>
      </c>
      <c r="V37" s="113">
        <v>23</v>
      </c>
      <c r="W37" s="113">
        <v>823</v>
      </c>
      <c r="X37" s="113">
        <v>6743</v>
      </c>
      <c r="Y37" s="127">
        <v>0</v>
      </c>
      <c r="Z37" s="127">
        <v>0</v>
      </c>
      <c r="AA37" s="127">
        <v>0</v>
      </c>
      <c r="AB37" s="125">
        <v>0</v>
      </c>
      <c r="AC37" s="125">
        <v>0</v>
      </c>
      <c r="AD37" s="125">
        <v>0</v>
      </c>
      <c r="AE37" s="125">
        <v>0</v>
      </c>
      <c r="AF37" s="125">
        <v>0</v>
      </c>
      <c r="AG37" s="125">
        <v>0</v>
      </c>
      <c r="AH37" s="126">
        <v>3</v>
      </c>
    </row>
    <row r="38" spans="1:34" s="99" customFormat="1" ht="10.5">
      <c r="A38" s="108"/>
      <c r="B38" s="108">
        <v>4</v>
      </c>
      <c r="C38" s="109" t="s">
        <v>31</v>
      </c>
      <c r="D38" s="125">
        <v>25</v>
      </c>
      <c r="E38" s="125">
        <v>1676</v>
      </c>
      <c r="F38" s="125">
        <v>14905</v>
      </c>
      <c r="G38" s="125">
        <v>2</v>
      </c>
      <c r="H38" s="125">
        <v>146</v>
      </c>
      <c r="I38" s="125">
        <v>2580</v>
      </c>
      <c r="J38" s="125">
        <v>5</v>
      </c>
      <c r="K38" s="125">
        <v>345</v>
      </c>
      <c r="L38" s="125">
        <v>3575</v>
      </c>
      <c r="M38" s="125">
        <v>0</v>
      </c>
      <c r="N38" s="125">
        <v>0</v>
      </c>
      <c r="O38" s="125">
        <v>0</v>
      </c>
      <c r="P38" s="113">
        <v>3</v>
      </c>
      <c r="Q38" s="113">
        <v>244</v>
      </c>
      <c r="R38" s="113">
        <v>2763</v>
      </c>
      <c r="S38" s="127">
        <v>0</v>
      </c>
      <c r="T38" s="127">
        <v>0</v>
      </c>
      <c r="U38" s="127">
        <v>0</v>
      </c>
      <c r="V38" s="113">
        <v>15</v>
      </c>
      <c r="W38" s="113">
        <v>941</v>
      </c>
      <c r="X38" s="113">
        <v>5987</v>
      </c>
      <c r="Y38" s="127">
        <v>0</v>
      </c>
      <c r="Z38" s="127">
        <v>0</v>
      </c>
      <c r="AA38" s="127">
        <v>0</v>
      </c>
      <c r="AB38" s="125">
        <v>0</v>
      </c>
      <c r="AC38" s="125">
        <v>0</v>
      </c>
      <c r="AD38" s="125">
        <v>0</v>
      </c>
      <c r="AE38" s="125">
        <v>0</v>
      </c>
      <c r="AF38" s="125">
        <v>0</v>
      </c>
      <c r="AG38" s="125">
        <v>0</v>
      </c>
      <c r="AH38" s="126">
        <v>4</v>
      </c>
    </row>
    <row r="39" spans="1:34" s="99" customFormat="1" ht="10.5">
      <c r="A39" s="108"/>
      <c r="B39" s="108">
        <v>5</v>
      </c>
      <c r="C39" s="109" t="s">
        <v>22</v>
      </c>
      <c r="D39" s="125">
        <v>12</v>
      </c>
      <c r="E39" s="125">
        <v>2677</v>
      </c>
      <c r="F39" s="125">
        <v>29261</v>
      </c>
      <c r="G39" s="125">
        <v>2</v>
      </c>
      <c r="H39" s="125">
        <v>709</v>
      </c>
      <c r="I39" s="125">
        <v>10109</v>
      </c>
      <c r="J39" s="125">
        <v>1</v>
      </c>
      <c r="K39" s="125">
        <v>188</v>
      </c>
      <c r="L39" s="125">
        <v>1454</v>
      </c>
      <c r="M39" s="125">
        <v>2</v>
      </c>
      <c r="N39" s="125">
        <v>695</v>
      </c>
      <c r="O39" s="125">
        <v>5975</v>
      </c>
      <c r="P39" s="127">
        <v>0</v>
      </c>
      <c r="Q39" s="127">
        <v>0</v>
      </c>
      <c r="R39" s="127">
        <v>0</v>
      </c>
      <c r="S39" s="113">
        <v>1</v>
      </c>
      <c r="T39" s="113">
        <v>314</v>
      </c>
      <c r="U39" s="113">
        <v>5024</v>
      </c>
      <c r="V39" s="113">
        <v>6</v>
      </c>
      <c r="W39" s="113">
        <v>771</v>
      </c>
      <c r="X39" s="113">
        <v>6699</v>
      </c>
      <c r="Y39" s="127">
        <v>0</v>
      </c>
      <c r="Z39" s="127">
        <v>0</v>
      </c>
      <c r="AA39" s="127">
        <v>0</v>
      </c>
      <c r="AB39" s="125">
        <v>0</v>
      </c>
      <c r="AC39" s="125">
        <v>0</v>
      </c>
      <c r="AD39" s="125">
        <v>0</v>
      </c>
      <c r="AE39" s="125">
        <v>0</v>
      </c>
      <c r="AF39" s="125">
        <v>0</v>
      </c>
      <c r="AG39" s="125">
        <v>0</v>
      </c>
      <c r="AH39" s="126">
        <v>5</v>
      </c>
    </row>
    <row r="40" spans="1:34" s="99" customFormat="1" ht="10.5" customHeight="1">
      <c r="A40" s="248" t="s">
        <v>3</v>
      </c>
      <c r="B40" s="248"/>
      <c r="C40" s="249"/>
      <c r="D40" s="125"/>
      <c r="E40" s="125"/>
      <c r="F40" s="125"/>
      <c r="G40" s="125"/>
      <c r="H40" s="125"/>
      <c r="I40" s="125"/>
      <c r="J40" s="125"/>
      <c r="K40" s="125"/>
      <c r="L40" s="125"/>
      <c r="M40" s="125"/>
      <c r="N40" s="125"/>
      <c r="O40" s="125"/>
      <c r="P40" s="113"/>
      <c r="Q40" s="113"/>
      <c r="R40" s="113"/>
      <c r="S40" s="113"/>
      <c r="T40" s="113"/>
      <c r="U40" s="113"/>
      <c r="V40" s="113"/>
      <c r="W40" s="113"/>
      <c r="X40" s="113"/>
      <c r="Y40" s="113"/>
      <c r="Z40" s="113"/>
      <c r="AA40" s="113"/>
      <c r="AB40" s="113"/>
      <c r="AC40" s="113"/>
      <c r="AD40" s="113"/>
      <c r="AE40" s="125"/>
      <c r="AF40" s="113"/>
      <c r="AG40" s="123"/>
      <c r="AH40" s="121" t="s">
        <v>3</v>
      </c>
    </row>
    <row r="41" spans="1:34" s="99" customFormat="1" ht="10.5">
      <c r="A41" s="108"/>
      <c r="B41" s="108">
        <v>1</v>
      </c>
      <c r="C41" s="109" t="s">
        <v>20</v>
      </c>
      <c r="D41" s="125">
        <v>22</v>
      </c>
      <c r="E41" s="125">
        <v>88</v>
      </c>
      <c r="F41" s="125">
        <v>307</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13">
        <v>22</v>
      </c>
      <c r="W41" s="113">
        <v>88</v>
      </c>
      <c r="X41" s="113">
        <v>307</v>
      </c>
      <c r="Y41" s="127">
        <v>0</v>
      </c>
      <c r="Z41" s="127">
        <v>0</v>
      </c>
      <c r="AA41" s="127">
        <v>0</v>
      </c>
      <c r="AB41" s="125">
        <v>0</v>
      </c>
      <c r="AC41" s="125">
        <v>0</v>
      </c>
      <c r="AD41" s="125">
        <v>0</v>
      </c>
      <c r="AE41" s="125">
        <v>0</v>
      </c>
      <c r="AF41" s="125">
        <v>0</v>
      </c>
      <c r="AG41" s="125">
        <v>0</v>
      </c>
      <c r="AH41" s="126">
        <v>1</v>
      </c>
    </row>
    <row r="42" spans="1:34" s="99" customFormat="1" ht="10.5">
      <c r="A42" s="108"/>
      <c r="B42" s="108">
        <v>2</v>
      </c>
      <c r="C42" s="109" t="s">
        <v>23</v>
      </c>
      <c r="D42" s="125">
        <v>1</v>
      </c>
      <c r="E42" s="125">
        <v>17</v>
      </c>
      <c r="F42" s="125">
        <v>104</v>
      </c>
      <c r="G42" s="127">
        <v>0</v>
      </c>
      <c r="H42" s="127">
        <v>0</v>
      </c>
      <c r="I42" s="127">
        <v>0</v>
      </c>
      <c r="J42" s="127">
        <v>0</v>
      </c>
      <c r="K42" s="127">
        <v>0</v>
      </c>
      <c r="L42" s="127">
        <v>0</v>
      </c>
      <c r="M42" s="127">
        <v>0</v>
      </c>
      <c r="N42" s="127">
        <v>0</v>
      </c>
      <c r="O42" s="127">
        <v>0</v>
      </c>
      <c r="P42" s="127">
        <v>0</v>
      </c>
      <c r="Q42" s="127">
        <v>0</v>
      </c>
      <c r="R42" s="127">
        <v>0</v>
      </c>
      <c r="S42" s="127">
        <v>0</v>
      </c>
      <c r="T42" s="127">
        <v>0</v>
      </c>
      <c r="U42" s="127">
        <v>0</v>
      </c>
      <c r="V42" s="113">
        <v>1</v>
      </c>
      <c r="W42" s="113">
        <v>17</v>
      </c>
      <c r="X42" s="113">
        <v>104</v>
      </c>
      <c r="Y42" s="127">
        <v>0</v>
      </c>
      <c r="Z42" s="127">
        <v>0</v>
      </c>
      <c r="AA42" s="127">
        <v>0</v>
      </c>
      <c r="AB42" s="125">
        <v>0</v>
      </c>
      <c r="AC42" s="125">
        <v>0</v>
      </c>
      <c r="AD42" s="125">
        <v>0</v>
      </c>
      <c r="AE42" s="125">
        <v>0</v>
      </c>
      <c r="AF42" s="125">
        <v>0</v>
      </c>
      <c r="AG42" s="125">
        <v>0</v>
      </c>
      <c r="AH42" s="126">
        <v>2</v>
      </c>
    </row>
    <row r="43" spans="1:34" s="99" customFormat="1" ht="10.5" customHeight="1">
      <c r="A43" s="248" t="s">
        <v>4</v>
      </c>
      <c r="B43" s="248"/>
      <c r="C43" s="249"/>
      <c r="D43" s="125"/>
      <c r="E43" s="125"/>
      <c r="F43" s="125"/>
      <c r="G43" s="125"/>
      <c r="H43" s="125"/>
      <c r="I43" s="125"/>
      <c r="J43" s="125"/>
      <c r="K43" s="125"/>
      <c r="L43" s="125"/>
      <c r="M43" s="125"/>
      <c r="N43" s="125"/>
      <c r="O43" s="125"/>
      <c r="P43" s="113"/>
      <c r="Q43" s="113"/>
      <c r="R43" s="113"/>
      <c r="S43" s="113"/>
      <c r="T43" s="113"/>
      <c r="U43" s="113"/>
      <c r="V43" s="113"/>
      <c r="W43" s="113"/>
      <c r="X43" s="113"/>
      <c r="Y43" s="113"/>
      <c r="Z43" s="113"/>
      <c r="AA43" s="113"/>
      <c r="AB43" s="113"/>
      <c r="AC43" s="113"/>
      <c r="AD43" s="113"/>
      <c r="AE43" s="125"/>
      <c r="AF43" s="113"/>
      <c r="AG43" s="123"/>
      <c r="AH43" s="121" t="s">
        <v>4</v>
      </c>
    </row>
    <row r="44" spans="1:34" s="99" customFormat="1" ht="10.5">
      <c r="A44" s="108"/>
      <c r="B44" s="108">
        <v>1</v>
      </c>
      <c r="C44" s="109" t="s">
        <v>20</v>
      </c>
      <c r="D44" s="125">
        <v>62</v>
      </c>
      <c r="E44" s="125">
        <v>329</v>
      </c>
      <c r="F44" s="125">
        <v>558</v>
      </c>
      <c r="G44" s="127">
        <v>0</v>
      </c>
      <c r="H44" s="127">
        <v>0</v>
      </c>
      <c r="I44" s="127">
        <v>0</v>
      </c>
      <c r="J44" s="125">
        <v>1</v>
      </c>
      <c r="K44" s="125">
        <v>3</v>
      </c>
      <c r="L44" s="125">
        <v>11</v>
      </c>
      <c r="M44" s="125">
        <v>3</v>
      </c>
      <c r="N44" s="125">
        <v>18</v>
      </c>
      <c r="O44" s="125">
        <v>8</v>
      </c>
      <c r="P44" s="113">
        <v>1</v>
      </c>
      <c r="Q44" s="113">
        <v>3</v>
      </c>
      <c r="R44" s="113">
        <v>3</v>
      </c>
      <c r="S44" s="127">
        <v>0</v>
      </c>
      <c r="T44" s="127">
        <v>0</v>
      </c>
      <c r="U44" s="127">
        <v>0</v>
      </c>
      <c r="V44" s="113">
        <v>57</v>
      </c>
      <c r="W44" s="113">
        <v>305</v>
      </c>
      <c r="X44" s="113">
        <v>536</v>
      </c>
      <c r="Y44" s="127">
        <v>0</v>
      </c>
      <c r="Z44" s="127">
        <v>0</v>
      </c>
      <c r="AA44" s="127">
        <v>0</v>
      </c>
      <c r="AB44" s="125">
        <v>0</v>
      </c>
      <c r="AC44" s="125">
        <v>0</v>
      </c>
      <c r="AD44" s="125">
        <v>0</v>
      </c>
      <c r="AE44" s="125">
        <v>0</v>
      </c>
      <c r="AF44" s="125">
        <v>0</v>
      </c>
      <c r="AG44" s="125">
        <v>0</v>
      </c>
      <c r="AH44" s="126">
        <v>1</v>
      </c>
    </row>
    <row r="45" spans="1:34" s="99" customFormat="1" ht="10.5">
      <c r="A45" s="108"/>
      <c r="B45" s="108">
        <v>2</v>
      </c>
      <c r="C45" s="109" t="s">
        <v>82</v>
      </c>
      <c r="D45" s="125">
        <v>7</v>
      </c>
      <c r="E45" s="125">
        <v>172</v>
      </c>
      <c r="F45" s="125">
        <v>251</v>
      </c>
      <c r="G45" s="127">
        <v>0</v>
      </c>
      <c r="H45" s="127">
        <v>0</v>
      </c>
      <c r="I45" s="127">
        <v>0</v>
      </c>
      <c r="J45" s="127">
        <v>0</v>
      </c>
      <c r="K45" s="127">
        <v>0</v>
      </c>
      <c r="L45" s="127">
        <v>0</v>
      </c>
      <c r="M45" s="127">
        <v>0</v>
      </c>
      <c r="N45" s="127">
        <v>0</v>
      </c>
      <c r="O45" s="127">
        <v>0</v>
      </c>
      <c r="P45" s="127">
        <v>0</v>
      </c>
      <c r="Q45" s="127">
        <v>0</v>
      </c>
      <c r="R45" s="127">
        <v>0</v>
      </c>
      <c r="S45" s="127">
        <v>0</v>
      </c>
      <c r="T45" s="127">
        <v>0</v>
      </c>
      <c r="U45" s="127">
        <v>0</v>
      </c>
      <c r="V45" s="113">
        <v>7</v>
      </c>
      <c r="W45" s="113">
        <v>172</v>
      </c>
      <c r="X45" s="113">
        <v>251</v>
      </c>
      <c r="Y45" s="127">
        <v>0</v>
      </c>
      <c r="Z45" s="127">
        <v>0</v>
      </c>
      <c r="AA45" s="127">
        <v>0</v>
      </c>
      <c r="AB45" s="125">
        <v>0</v>
      </c>
      <c r="AC45" s="125">
        <v>0</v>
      </c>
      <c r="AD45" s="125">
        <v>0</v>
      </c>
      <c r="AE45" s="125">
        <v>0</v>
      </c>
      <c r="AF45" s="125">
        <v>0</v>
      </c>
      <c r="AG45" s="125">
        <v>0</v>
      </c>
      <c r="AH45" s="126">
        <v>2</v>
      </c>
    </row>
    <row r="46" spans="1:34" s="99" customFormat="1" ht="6" customHeight="1">
      <c r="A46" s="129"/>
      <c r="B46" s="129"/>
      <c r="C46" s="130"/>
      <c r="D46" s="131"/>
      <c r="E46" s="131"/>
      <c r="F46" s="131"/>
      <c r="G46" s="132"/>
      <c r="H46" s="132"/>
      <c r="I46" s="132"/>
      <c r="J46" s="132"/>
      <c r="K46" s="132"/>
      <c r="L46" s="132"/>
      <c r="M46" s="132"/>
      <c r="N46" s="132"/>
      <c r="O46" s="132"/>
      <c r="P46" s="132"/>
      <c r="Q46" s="132"/>
      <c r="R46" s="132"/>
      <c r="S46" s="132"/>
      <c r="T46" s="132"/>
      <c r="U46" s="132"/>
      <c r="V46" s="131"/>
      <c r="W46" s="131"/>
      <c r="X46" s="131"/>
      <c r="Y46" s="132"/>
      <c r="Z46" s="132"/>
      <c r="AA46" s="132"/>
      <c r="AB46" s="132"/>
      <c r="AC46" s="132"/>
      <c r="AD46" s="132"/>
      <c r="AE46" s="132"/>
      <c r="AF46" s="132"/>
      <c r="AG46" s="133"/>
      <c r="AH46" s="134"/>
    </row>
    <row r="47" spans="1:34" s="99" customFormat="1" ht="10.5">
      <c r="A47" s="99" t="s">
        <v>162</v>
      </c>
    </row>
    <row r="48" spans="1:34" ht="10.5" customHeight="1">
      <c r="A48" s="99" t="s">
        <v>203</v>
      </c>
    </row>
    <row r="49" spans="1:1" ht="10.5" customHeight="1">
      <c r="A49" s="99"/>
    </row>
    <row r="50" spans="1:1" ht="10.5" customHeight="1"/>
    <row r="51" spans="1:1" ht="10.5" customHeight="1"/>
    <row r="52" spans="1:1" ht="10.5" customHeight="1"/>
    <row r="53" spans="1:1" ht="10.5" customHeight="1"/>
    <row r="54" spans="1:1" ht="10.5" customHeight="1"/>
    <row r="55" spans="1:1" ht="10.5" customHeight="1"/>
    <row r="56" spans="1:1" ht="10.5" customHeight="1"/>
    <row r="57" spans="1:1" ht="10.5" customHeight="1"/>
    <row r="58" spans="1:1" ht="10.5" customHeight="1"/>
    <row r="59" spans="1:1" ht="10.5" customHeight="1"/>
    <row r="60" spans="1:1" ht="10.5" customHeight="1"/>
    <row r="61" spans="1:1" ht="10.5" customHeight="1"/>
    <row r="62" spans="1:1" ht="10.5" customHeight="1"/>
    <row r="63" spans="1:1" ht="10.5" customHeight="1"/>
    <row r="64" spans="1:1"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sheetData>
  <mergeCells count="24">
    <mergeCell ref="A22:C22"/>
    <mergeCell ref="A28:C28"/>
    <mergeCell ref="A34:C34"/>
    <mergeCell ref="A40:C40"/>
    <mergeCell ref="A43:C43"/>
    <mergeCell ref="Y12:AG12"/>
    <mergeCell ref="A13:C13"/>
    <mergeCell ref="Y13:AA13"/>
    <mergeCell ref="AB13:AD13"/>
    <mergeCell ref="AE13:AG13"/>
    <mergeCell ref="A12:C12"/>
    <mergeCell ref="D12:F13"/>
    <mergeCell ref="G12:I13"/>
    <mergeCell ref="J12:L13"/>
    <mergeCell ref="M12:O13"/>
    <mergeCell ref="P12:R13"/>
    <mergeCell ref="A20:C20"/>
    <mergeCell ref="S12:U13"/>
    <mergeCell ref="V12:X13"/>
    <mergeCell ref="A14:C14"/>
    <mergeCell ref="A16:C16"/>
    <mergeCell ref="A17:C17"/>
    <mergeCell ref="A18:C18"/>
    <mergeCell ref="A19:C19"/>
  </mergeCells>
  <phoneticPr fontId="1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6"/>
  <sheetViews>
    <sheetView zoomScaleNormal="100" zoomScaleSheetLayoutView="100" workbookViewId="0"/>
  </sheetViews>
  <sheetFormatPr defaultRowHeight="13.5"/>
  <cols>
    <col min="1" max="1" width="1.625" style="62" customWidth="1"/>
    <col min="2" max="2" width="2.625" style="62" customWidth="1"/>
    <col min="3" max="3" width="12.125" style="62" customWidth="1"/>
    <col min="4" max="4" width="6.375" style="62" customWidth="1"/>
    <col min="5" max="5" width="7.375" style="62" customWidth="1"/>
    <col min="6" max="6" width="8.125" style="62" customWidth="1"/>
    <col min="7" max="7" width="3.625" style="62" customWidth="1"/>
    <col min="8" max="8" width="6" style="62" customWidth="1"/>
    <col min="9" max="9" width="7.375" style="62" customWidth="1"/>
    <col min="10" max="10" width="3.625" style="62" customWidth="1"/>
    <col min="11" max="11" width="6" style="62" customWidth="1"/>
    <col min="12" max="12" width="7.375" style="62" customWidth="1"/>
    <col min="13" max="13" width="3.625" style="62" customWidth="1"/>
    <col min="14" max="14" width="6" style="62" customWidth="1"/>
    <col min="15" max="15" width="7.375" style="62" customWidth="1"/>
    <col min="16" max="16" width="3.875" style="62" customWidth="1"/>
    <col min="17" max="17" width="5" style="62" customWidth="1"/>
    <col min="18" max="18" width="6.5" style="62" customWidth="1"/>
    <col min="19" max="19" width="3.125" style="62" customWidth="1"/>
    <col min="20" max="20" width="5" style="62" customWidth="1"/>
    <col min="21" max="21" width="6.5" style="62" customWidth="1"/>
    <col min="22" max="22" width="5.25" style="62" customWidth="1"/>
    <col min="23" max="23" width="6.125" style="62" customWidth="1"/>
    <col min="24" max="24" width="6.875" style="62" customWidth="1"/>
    <col min="25" max="26" width="2.75" style="62" customWidth="1"/>
    <col min="27" max="27" width="3.375" style="62" customWidth="1"/>
    <col min="28" max="28" width="3.25" style="62" customWidth="1"/>
    <col min="29" max="29" width="3.5" style="62" customWidth="1"/>
    <col min="30" max="30" width="5.5" style="62" customWidth="1"/>
    <col min="31" max="31" width="3.125" style="62" customWidth="1"/>
    <col min="32" max="33" width="4.125" style="62" customWidth="1"/>
    <col min="34" max="34" width="10.5" style="62" bestFit="1" customWidth="1"/>
    <col min="35" max="16384" width="9" style="62"/>
  </cols>
  <sheetData>
    <row r="1" spans="1:34" ht="13.5" customHeight="1"/>
    <row r="2" spans="1:34" ht="13.5" customHeight="1">
      <c r="A2" s="63" t="s">
        <v>183</v>
      </c>
      <c r="L2" s="64"/>
      <c r="M2" s="64"/>
      <c r="N2" s="64"/>
      <c r="P2" s="63"/>
      <c r="Q2" s="63"/>
      <c r="R2" s="63"/>
      <c r="S2" s="63"/>
      <c r="T2" s="63"/>
    </row>
    <row r="3" spans="1:34" ht="13.5" customHeight="1">
      <c r="A3" s="63"/>
      <c r="L3" s="64"/>
      <c r="M3" s="64"/>
      <c r="N3" s="64"/>
      <c r="O3" s="64"/>
      <c r="P3" s="63"/>
      <c r="Q3" s="63"/>
      <c r="R3" s="63"/>
      <c r="S3" s="63"/>
      <c r="T3" s="63"/>
    </row>
    <row r="4" spans="1:34" ht="13.5" customHeight="1">
      <c r="A4" s="96" t="s">
        <v>166</v>
      </c>
      <c r="B4" s="96"/>
      <c r="C4" s="86"/>
      <c r="D4" s="86"/>
      <c r="E4" s="86"/>
      <c r="L4" s="64"/>
      <c r="M4" s="64"/>
      <c r="N4" s="64"/>
      <c r="O4" s="64"/>
      <c r="Q4" s="86"/>
      <c r="R4" s="86"/>
      <c r="S4" s="86"/>
      <c r="T4" s="86"/>
      <c r="U4" s="86"/>
      <c r="V4" s="86"/>
      <c r="W4" s="86"/>
      <c r="X4" s="86"/>
      <c r="Y4" s="86"/>
    </row>
    <row r="5" spans="1:34" ht="13.5" customHeight="1">
      <c r="A5" s="86" t="s">
        <v>180</v>
      </c>
      <c r="B5" s="96"/>
      <c r="C5" s="86"/>
      <c r="D5" s="86"/>
      <c r="E5" s="86"/>
      <c r="L5" s="64"/>
      <c r="M5" s="64"/>
      <c r="N5" s="64"/>
      <c r="O5" s="64"/>
      <c r="P5" s="86"/>
      <c r="Q5" s="86"/>
      <c r="R5" s="86"/>
      <c r="S5" s="86"/>
      <c r="T5" s="86"/>
      <c r="U5" s="86"/>
      <c r="V5" s="86"/>
      <c r="W5" s="86"/>
      <c r="X5" s="86"/>
      <c r="Y5" s="86"/>
    </row>
    <row r="6" spans="1:34" ht="13.5" customHeight="1">
      <c r="A6" s="96" t="s">
        <v>164</v>
      </c>
      <c r="B6" s="96"/>
      <c r="C6" s="86"/>
      <c r="D6" s="86"/>
      <c r="E6" s="86"/>
      <c r="L6" s="64"/>
      <c r="M6" s="64"/>
      <c r="N6" s="64"/>
      <c r="O6" s="64"/>
      <c r="Q6" s="86"/>
      <c r="R6" s="86"/>
      <c r="S6" s="86"/>
      <c r="T6" s="86"/>
      <c r="U6" s="86"/>
      <c r="V6" s="86"/>
      <c r="W6" s="86"/>
      <c r="X6" s="86"/>
      <c r="Y6" s="86"/>
    </row>
    <row r="7" spans="1:34" ht="13.5" customHeight="1">
      <c r="A7" s="86" t="s">
        <v>181</v>
      </c>
      <c r="B7" s="96"/>
      <c r="C7" s="86"/>
      <c r="D7" s="86"/>
      <c r="E7" s="86"/>
      <c r="L7" s="64"/>
      <c r="M7" s="64"/>
      <c r="N7" s="64"/>
      <c r="O7" s="64"/>
      <c r="P7" s="86"/>
      <c r="Q7" s="86"/>
      <c r="R7" s="86"/>
      <c r="S7" s="86"/>
      <c r="T7" s="86"/>
      <c r="U7" s="86"/>
      <c r="V7" s="86"/>
      <c r="W7" s="86"/>
      <c r="X7" s="86"/>
      <c r="Y7" s="86"/>
    </row>
    <row r="8" spans="1:34" ht="13.5" customHeight="1">
      <c r="A8" s="96" t="s">
        <v>165</v>
      </c>
      <c r="B8" s="96"/>
      <c r="C8" s="86"/>
      <c r="D8" s="86"/>
      <c r="E8" s="86"/>
      <c r="L8" s="64"/>
      <c r="M8" s="64"/>
      <c r="N8" s="64"/>
      <c r="O8" s="64"/>
      <c r="P8" s="86"/>
      <c r="Q8" s="86"/>
      <c r="R8" s="86"/>
      <c r="S8" s="86"/>
      <c r="T8" s="86"/>
      <c r="U8" s="86"/>
      <c r="V8" s="86"/>
      <c r="W8" s="86"/>
      <c r="X8" s="86"/>
      <c r="Y8" s="86"/>
    </row>
    <row r="9" spans="1:34" s="65" customFormat="1" ht="10.5" customHeight="1"/>
    <row r="10" spans="1:34" s="65" customFormat="1" ht="10.5" customHeight="1">
      <c r="AD10" s="66"/>
    </row>
    <row r="11" spans="1:34" s="65" customFormat="1" ht="10.5" customHeight="1">
      <c r="A11" s="67" t="s">
        <v>17</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H11" s="68" t="s">
        <v>13</v>
      </c>
    </row>
    <row r="12" spans="1:34" s="65" customFormat="1" ht="12" customHeight="1">
      <c r="A12" s="268" t="s">
        <v>74</v>
      </c>
      <c r="B12" s="268"/>
      <c r="C12" s="277"/>
      <c r="D12" s="275" t="s">
        <v>5</v>
      </c>
      <c r="E12" s="275"/>
      <c r="F12" s="275"/>
      <c r="G12" s="275" t="s">
        <v>89</v>
      </c>
      <c r="H12" s="275"/>
      <c r="I12" s="275"/>
      <c r="J12" s="275" t="s">
        <v>19</v>
      </c>
      <c r="K12" s="275"/>
      <c r="L12" s="275"/>
      <c r="M12" s="276" t="s">
        <v>6</v>
      </c>
      <c r="N12" s="268"/>
      <c r="O12" s="277"/>
      <c r="P12" s="268" t="s">
        <v>7</v>
      </c>
      <c r="Q12" s="268"/>
      <c r="R12" s="268"/>
      <c r="S12" s="275" t="s">
        <v>8</v>
      </c>
      <c r="T12" s="275"/>
      <c r="U12" s="275"/>
      <c r="V12" s="275" t="s">
        <v>9</v>
      </c>
      <c r="W12" s="275"/>
      <c r="X12" s="275"/>
      <c r="Y12" s="281" t="s">
        <v>10</v>
      </c>
      <c r="Z12" s="282"/>
      <c r="AA12" s="282"/>
      <c r="AB12" s="282"/>
      <c r="AC12" s="282"/>
      <c r="AD12" s="282"/>
      <c r="AE12" s="282"/>
      <c r="AF12" s="282"/>
      <c r="AG12" s="283"/>
      <c r="AH12" s="71" t="s">
        <v>74</v>
      </c>
    </row>
    <row r="13" spans="1:34" s="65" customFormat="1" ht="12" customHeight="1">
      <c r="A13" s="273" t="s">
        <v>72</v>
      </c>
      <c r="B13" s="273"/>
      <c r="C13" s="274"/>
      <c r="D13" s="275"/>
      <c r="E13" s="275"/>
      <c r="F13" s="275"/>
      <c r="G13" s="275"/>
      <c r="H13" s="275"/>
      <c r="I13" s="275"/>
      <c r="J13" s="275"/>
      <c r="K13" s="275"/>
      <c r="L13" s="275"/>
      <c r="M13" s="278"/>
      <c r="N13" s="269"/>
      <c r="O13" s="270"/>
      <c r="P13" s="269"/>
      <c r="Q13" s="269"/>
      <c r="R13" s="269"/>
      <c r="S13" s="275"/>
      <c r="T13" s="275"/>
      <c r="U13" s="275"/>
      <c r="V13" s="275"/>
      <c r="W13" s="275"/>
      <c r="X13" s="275"/>
      <c r="Y13" s="279" t="s">
        <v>7</v>
      </c>
      <c r="Z13" s="279"/>
      <c r="AA13" s="279"/>
      <c r="AB13" s="279" t="s">
        <v>14</v>
      </c>
      <c r="AC13" s="279"/>
      <c r="AD13" s="279"/>
      <c r="AE13" s="280" t="s">
        <v>15</v>
      </c>
      <c r="AF13" s="280"/>
      <c r="AG13" s="280"/>
      <c r="AH13" s="71" t="s">
        <v>72</v>
      </c>
    </row>
    <row r="14" spans="1:34" s="65" customFormat="1" ht="12" customHeight="1">
      <c r="A14" s="269" t="s">
        <v>11</v>
      </c>
      <c r="B14" s="269"/>
      <c r="C14" s="270"/>
      <c r="D14" s="69" t="s">
        <v>0</v>
      </c>
      <c r="E14" s="69" t="s">
        <v>11</v>
      </c>
      <c r="F14" s="69" t="s">
        <v>12</v>
      </c>
      <c r="G14" s="69" t="s">
        <v>0</v>
      </c>
      <c r="H14" s="69" t="s">
        <v>11</v>
      </c>
      <c r="I14" s="69" t="s">
        <v>12</v>
      </c>
      <c r="J14" s="69" t="s">
        <v>0</v>
      </c>
      <c r="K14" s="69" t="s">
        <v>11</v>
      </c>
      <c r="L14" s="69" t="s">
        <v>12</v>
      </c>
      <c r="M14" s="69" t="s">
        <v>0</v>
      </c>
      <c r="N14" s="69" t="s">
        <v>11</v>
      </c>
      <c r="O14" s="69" t="s">
        <v>12</v>
      </c>
      <c r="P14" s="70" t="s">
        <v>0</v>
      </c>
      <c r="Q14" s="69" t="s">
        <v>11</v>
      </c>
      <c r="R14" s="72" t="s">
        <v>12</v>
      </c>
      <c r="S14" s="69" t="s">
        <v>0</v>
      </c>
      <c r="T14" s="69" t="s">
        <v>11</v>
      </c>
      <c r="U14" s="69" t="s">
        <v>12</v>
      </c>
      <c r="V14" s="69" t="s">
        <v>0</v>
      </c>
      <c r="W14" s="69" t="s">
        <v>11</v>
      </c>
      <c r="X14" s="69" t="s">
        <v>12</v>
      </c>
      <c r="Y14" s="73" t="s">
        <v>0</v>
      </c>
      <c r="Z14" s="73" t="s">
        <v>11</v>
      </c>
      <c r="AA14" s="73" t="s">
        <v>12</v>
      </c>
      <c r="AB14" s="73" t="s">
        <v>0</v>
      </c>
      <c r="AC14" s="73" t="s">
        <v>11</v>
      </c>
      <c r="AD14" s="73" t="s">
        <v>12</v>
      </c>
      <c r="AE14" s="73" t="s">
        <v>0</v>
      </c>
      <c r="AF14" s="73" t="s">
        <v>11</v>
      </c>
      <c r="AG14" s="73" t="s">
        <v>12</v>
      </c>
      <c r="AH14" s="72" t="s">
        <v>11</v>
      </c>
    </row>
    <row r="15" spans="1:34" s="65" customFormat="1" ht="6" customHeight="1">
      <c r="A15" s="74"/>
      <c r="B15" s="74"/>
      <c r="C15" s="75"/>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7"/>
    </row>
    <row r="16" spans="1:34" s="65" customFormat="1" ht="10.5" customHeight="1">
      <c r="A16" s="271" t="s">
        <v>184</v>
      </c>
      <c r="B16" s="271"/>
      <c r="C16" s="272"/>
      <c r="D16" s="32">
        <v>2856</v>
      </c>
      <c r="E16" s="32">
        <v>38050</v>
      </c>
      <c r="F16" s="32">
        <v>384581</v>
      </c>
      <c r="G16" s="32">
        <v>75</v>
      </c>
      <c r="H16" s="32">
        <v>5285</v>
      </c>
      <c r="I16" s="32">
        <v>94224</v>
      </c>
      <c r="J16" s="32">
        <v>132</v>
      </c>
      <c r="K16" s="32">
        <v>2671</v>
      </c>
      <c r="L16" s="32">
        <v>26363</v>
      </c>
      <c r="M16" s="32">
        <v>185</v>
      </c>
      <c r="N16" s="32">
        <v>4088</v>
      </c>
      <c r="O16" s="32">
        <v>44514</v>
      </c>
      <c r="P16" s="28">
        <v>317</v>
      </c>
      <c r="Q16" s="28">
        <v>5490</v>
      </c>
      <c r="R16" s="28">
        <v>59430</v>
      </c>
      <c r="S16" s="28">
        <v>35</v>
      </c>
      <c r="T16" s="28">
        <v>1247</v>
      </c>
      <c r="U16" s="28">
        <v>21962</v>
      </c>
      <c r="V16" s="28">
        <v>2077</v>
      </c>
      <c r="W16" s="28">
        <v>18668</v>
      </c>
      <c r="X16" s="28">
        <v>134761</v>
      </c>
      <c r="Y16" s="28">
        <v>5</v>
      </c>
      <c r="Z16" s="28">
        <v>72</v>
      </c>
      <c r="AA16" s="28">
        <v>215</v>
      </c>
      <c r="AB16" s="28">
        <v>24</v>
      </c>
      <c r="AC16" s="28">
        <v>499</v>
      </c>
      <c r="AD16" s="28">
        <v>3038</v>
      </c>
      <c r="AE16" s="28">
        <v>6</v>
      </c>
      <c r="AF16" s="28">
        <v>30</v>
      </c>
      <c r="AG16" s="28">
        <v>74</v>
      </c>
      <c r="AH16" s="78" t="s">
        <v>184</v>
      </c>
    </row>
    <row r="17" spans="1:34" s="65" customFormat="1" ht="10.5" customHeight="1">
      <c r="A17" s="271" t="s">
        <v>185</v>
      </c>
      <c r="B17" s="271"/>
      <c r="C17" s="272"/>
      <c r="D17" s="32">
        <v>2857</v>
      </c>
      <c r="E17" s="32">
        <v>38062</v>
      </c>
      <c r="F17" s="32">
        <v>384814</v>
      </c>
      <c r="G17" s="32">
        <v>75</v>
      </c>
      <c r="H17" s="32">
        <v>5285</v>
      </c>
      <c r="I17" s="32">
        <v>94224</v>
      </c>
      <c r="J17" s="32">
        <v>133</v>
      </c>
      <c r="K17" s="32">
        <v>2674</v>
      </c>
      <c r="L17" s="32">
        <v>26427</v>
      </c>
      <c r="M17" s="32">
        <v>185</v>
      </c>
      <c r="N17" s="32">
        <v>4087</v>
      </c>
      <c r="O17" s="32">
        <v>44513</v>
      </c>
      <c r="P17" s="28">
        <v>317</v>
      </c>
      <c r="Q17" s="28">
        <v>5487</v>
      </c>
      <c r="R17" s="28">
        <v>59366</v>
      </c>
      <c r="S17" s="28">
        <v>35</v>
      </c>
      <c r="T17" s="28">
        <v>1248</v>
      </c>
      <c r="U17" s="28">
        <v>21962</v>
      </c>
      <c r="V17" s="28">
        <v>2077</v>
      </c>
      <c r="W17" s="28">
        <v>18680</v>
      </c>
      <c r="X17" s="28">
        <v>134995</v>
      </c>
      <c r="Y17" s="28">
        <v>5</v>
      </c>
      <c r="Z17" s="28">
        <v>72</v>
      </c>
      <c r="AA17" s="28">
        <v>215</v>
      </c>
      <c r="AB17" s="28">
        <v>24</v>
      </c>
      <c r="AC17" s="28">
        <v>499</v>
      </c>
      <c r="AD17" s="28">
        <v>3038</v>
      </c>
      <c r="AE17" s="28">
        <v>6</v>
      </c>
      <c r="AF17" s="28">
        <v>30</v>
      </c>
      <c r="AG17" s="28">
        <v>74</v>
      </c>
      <c r="AH17" s="78" t="s">
        <v>173</v>
      </c>
    </row>
    <row r="18" spans="1:34" s="65" customFormat="1" ht="10.5" customHeight="1">
      <c r="A18" s="271" t="s">
        <v>186</v>
      </c>
      <c r="B18" s="271"/>
      <c r="C18" s="272"/>
      <c r="D18" s="32">
        <v>2859</v>
      </c>
      <c r="E18" s="32">
        <v>38099</v>
      </c>
      <c r="F18" s="32">
        <v>385197</v>
      </c>
      <c r="G18" s="32">
        <v>75</v>
      </c>
      <c r="H18" s="32">
        <v>5285</v>
      </c>
      <c r="I18" s="32">
        <v>94224</v>
      </c>
      <c r="J18" s="32">
        <v>133</v>
      </c>
      <c r="K18" s="32">
        <v>2675</v>
      </c>
      <c r="L18" s="32">
        <v>26427</v>
      </c>
      <c r="M18" s="32">
        <v>185</v>
      </c>
      <c r="N18" s="32">
        <v>4088</v>
      </c>
      <c r="O18" s="32">
        <v>44514</v>
      </c>
      <c r="P18" s="28">
        <v>317</v>
      </c>
      <c r="Q18" s="28">
        <v>5494</v>
      </c>
      <c r="R18" s="28">
        <v>59564</v>
      </c>
      <c r="S18" s="28">
        <v>35</v>
      </c>
      <c r="T18" s="28">
        <v>1247</v>
      </c>
      <c r="U18" s="28">
        <v>21962</v>
      </c>
      <c r="V18" s="28">
        <v>2079</v>
      </c>
      <c r="W18" s="28">
        <v>18709</v>
      </c>
      <c r="X18" s="28">
        <v>135179</v>
      </c>
      <c r="Y18" s="28">
        <v>5</v>
      </c>
      <c r="Z18" s="28">
        <v>72</v>
      </c>
      <c r="AA18" s="28">
        <v>215</v>
      </c>
      <c r="AB18" s="28">
        <v>24</v>
      </c>
      <c r="AC18" s="28">
        <v>499</v>
      </c>
      <c r="AD18" s="28">
        <v>3038</v>
      </c>
      <c r="AE18" s="28">
        <v>6</v>
      </c>
      <c r="AF18" s="28">
        <v>30</v>
      </c>
      <c r="AG18" s="28">
        <v>74</v>
      </c>
      <c r="AH18" s="78" t="s">
        <v>192</v>
      </c>
    </row>
    <row r="19" spans="1:34" s="79" customFormat="1" ht="10.5" customHeight="1">
      <c r="A19" s="271" t="s">
        <v>187</v>
      </c>
      <c r="B19" s="271"/>
      <c r="C19" s="272"/>
      <c r="D19" s="32">
        <v>2862</v>
      </c>
      <c r="E19" s="32">
        <v>38110</v>
      </c>
      <c r="F19" s="32">
        <v>385182</v>
      </c>
      <c r="G19" s="32">
        <v>75</v>
      </c>
      <c r="H19" s="32">
        <v>5285</v>
      </c>
      <c r="I19" s="32">
        <v>94224</v>
      </c>
      <c r="J19" s="32">
        <v>132</v>
      </c>
      <c r="K19" s="32">
        <v>2673</v>
      </c>
      <c r="L19" s="32">
        <v>26363</v>
      </c>
      <c r="M19" s="32">
        <v>185</v>
      </c>
      <c r="N19" s="32">
        <v>4087</v>
      </c>
      <c r="O19" s="32">
        <v>44514</v>
      </c>
      <c r="P19" s="28">
        <v>317</v>
      </c>
      <c r="Q19" s="28">
        <v>5497</v>
      </c>
      <c r="R19" s="28">
        <v>59535</v>
      </c>
      <c r="S19" s="28">
        <v>35</v>
      </c>
      <c r="T19" s="28">
        <v>1247</v>
      </c>
      <c r="U19" s="28">
        <v>21962</v>
      </c>
      <c r="V19" s="28">
        <v>2083</v>
      </c>
      <c r="W19" s="28">
        <v>18721</v>
      </c>
      <c r="X19" s="28">
        <v>135257</v>
      </c>
      <c r="Y19" s="28">
        <v>5</v>
      </c>
      <c r="Z19" s="28">
        <v>72</v>
      </c>
      <c r="AA19" s="28">
        <v>215</v>
      </c>
      <c r="AB19" s="28">
        <v>24</v>
      </c>
      <c r="AC19" s="28">
        <v>498</v>
      </c>
      <c r="AD19" s="28">
        <v>3038</v>
      </c>
      <c r="AE19" s="28">
        <v>6</v>
      </c>
      <c r="AF19" s="28">
        <v>30</v>
      </c>
      <c r="AG19" s="28">
        <v>74</v>
      </c>
      <c r="AH19" s="78" t="s">
        <v>193</v>
      </c>
    </row>
    <row r="20" spans="1:34" s="83" customFormat="1" ht="10.5" customHeight="1">
      <c r="A20" s="266" t="s">
        <v>188</v>
      </c>
      <c r="B20" s="266"/>
      <c r="C20" s="267"/>
      <c r="D20" s="82">
        <v>2848</v>
      </c>
      <c r="E20" s="82">
        <f>ROUND(37516.9,0)</f>
        <v>37517</v>
      </c>
      <c r="F20" s="82">
        <f>ROUND(387227.6,0)</f>
        <v>387228</v>
      </c>
      <c r="G20" s="82">
        <v>61</v>
      </c>
      <c r="H20" s="82">
        <v>4515</v>
      </c>
      <c r="I20" s="82">
        <v>94224</v>
      </c>
      <c r="J20" s="82">
        <v>132</v>
      </c>
      <c r="K20" s="82">
        <f>ROUND(2671.7,0)</f>
        <v>2672</v>
      </c>
      <c r="L20" s="82">
        <f>ROUND(26363,0)</f>
        <v>26363</v>
      </c>
      <c r="M20" s="82">
        <v>185</v>
      </c>
      <c r="N20" s="82">
        <f>ROUND(4087.7,0)</f>
        <v>4088</v>
      </c>
      <c r="O20" s="82">
        <f>ROUND(44514,0)</f>
        <v>44514</v>
      </c>
      <c r="P20" s="30">
        <v>317</v>
      </c>
      <c r="Q20" s="30">
        <f>ROUNDDOWN(5497.5,0)</f>
        <v>5497</v>
      </c>
      <c r="R20" s="30">
        <f>ROUND(59534.9,0)</f>
        <v>59535</v>
      </c>
      <c r="S20" s="30">
        <v>35</v>
      </c>
      <c r="T20" s="30">
        <f>ROUND(1247.4,0)</f>
        <v>1247</v>
      </c>
      <c r="U20" s="30">
        <f>ROUND(21961.5,0)</f>
        <v>21962</v>
      </c>
      <c r="V20" s="30">
        <v>2083</v>
      </c>
      <c r="W20" s="30">
        <f>ROUND(18897.3,0)</f>
        <v>18897</v>
      </c>
      <c r="X20" s="30">
        <f>ROUNDDOWN(137303.8,0)</f>
        <v>137303</v>
      </c>
      <c r="Y20" s="30">
        <v>5</v>
      </c>
      <c r="Z20" s="30">
        <f>ROUND(71.9,0)</f>
        <v>72</v>
      </c>
      <c r="AA20" s="30">
        <f>ROUND(215,0)</f>
        <v>215</v>
      </c>
      <c r="AB20" s="30">
        <v>24</v>
      </c>
      <c r="AC20" s="30">
        <f>ROUND(498.7,0)</f>
        <v>499</v>
      </c>
      <c r="AD20" s="30">
        <f>ROUND(3037.7,0)</f>
        <v>3038</v>
      </c>
      <c r="AE20" s="30">
        <v>6</v>
      </c>
      <c r="AF20" s="30">
        <f>ROUND(29.7,0)</f>
        <v>30</v>
      </c>
      <c r="AG20" s="30">
        <f>ROUND(73.7,0)</f>
        <v>74</v>
      </c>
      <c r="AH20" s="84" t="s">
        <v>194</v>
      </c>
    </row>
    <row r="21" spans="1:34" s="83" customFormat="1" ht="6" customHeight="1">
      <c r="A21" s="80"/>
      <c r="B21" s="80"/>
      <c r="C21" s="81"/>
      <c r="D21" s="82"/>
      <c r="E21" s="82"/>
      <c r="F21" s="82"/>
      <c r="G21" s="82"/>
      <c r="H21" s="82"/>
      <c r="I21" s="82"/>
      <c r="J21" s="82"/>
      <c r="K21" s="82"/>
      <c r="L21" s="82"/>
      <c r="M21" s="82"/>
      <c r="N21" s="82"/>
      <c r="O21" s="82"/>
      <c r="P21" s="30"/>
      <c r="Q21" s="30"/>
      <c r="R21" s="30"/>
      <c r="S21" s="30"/>
      <c r="T21" s="30"/>
      <c r="U21" s="30"/>
      <c r="V21" s="30"/>
      <c r="W21" s="30"/>
      <c r="X21" s="30"/>
      <c r="Y21" s="30"/>
      <c r="Z21" s="30"/>
      <c r="AA21" s="30"/>
      <c r="AB21" s="30"/>
      <c r="AC21" s="30"/>
      <c r="AD21" s="30"/>
      <c r="AE21" s="30"/>
      <c r="AF21" s="30"/>
      <c r="AG21" s="30"/>
      <c r="AH21" s="84"/>
    </row>
    <row r="22" spans="1:34" s="85" customFormat="1" ht="10.5" customHeight="1">
      <c r="A22" s="266" t="s">
        <v>107</v>
      </c>
      <c r="B22" s="266"/>
      <c r="C22" s="267"/>
      <c r="D22" s="32"/>
      <c r="E22" s="32"/>
      <c r="F22" s="32"/>
      <c r="G22" s="32"/>
      <c r="H22" s="32"/>
      <c r="I22" s="32"/>
      <c r="J22" s="32"/>
      <c r="K22" s="32"/>
      <c r="L22" s="32"/>
      <c r="M22" s="32"/>
      <c r="N22" s="32"/>
      <c r="O22" s="32"/>
      <c r="P22" s="28"/>
      <c r="Q22" s="28"/>
      <c r="R22" s="28"/>
      <c r="S22" s="28"/>
      <c r="T22" s="28"/>
      <c r="U22" s="28"/>
      <c r="V22" s="28"/>
      <c r="W22" s="28"/>
      <c r="X22" s="28"/>
      <c r="Y22" s="28"/>
      <c r="Z22" s="28"/>
      <c r="AA22" s="28"/>
      <c r="AB22" s="28"/>
      <c r="AC22" s="28"/>
      <c r="AD22" s="28"/>
      <c r="AE22" s="28"/>
      <c r="AF22" s="28"/>
      <c r="AG22" s="29"/>
      <c r="AH22" s="84" t="s">
        <v>107</v>
      </c>
    </row>
    <row r="23" spans="1:34" s="65" customFormat="1" ht="10.5">
      <c r="A23" s="86"/>
      <c r="B23" s="74">
        <v>1</v>
      </c>
      <c r="C23" s="75" t="s">
        <v>20</v>
      </c>
      <c r="D23" s="87">
        <v>2359</v>
      </c>
      <c r="E23" s="87">
        <f>ROUND(12677,0)</f>
        <v>12677</v>
      </c>
      <c r="F23" s="87">
        <f>ROUND(86888.7,0)</f>
        <v>86889</v>
      </c>
      <c r="G23" s="87">
        <v>40</v>
      </c>
      <c r="H23" s="87">
        <v>218</v>
      </c>
      <c r="I23" s="87">
        <v>4469</v>
      </c>
      <c r="J23" s="87">
        <v>86</v>
      </c>
      <c r="K23" s="87">
        <f>ROUND(519.4,0)</f>
        <v>519</v>
      </c>
      <c r="L23" s="87">
        <f>ROUND(3940.2,0)</f>
        <v>3940</v>
      </c>
      <c r="M23" s="87">
        <v>135</v>
      </c>
      <c r="N23" s="87">
        <f>ROUND(809.8,0)</f>
        <v>810</v>
      </c>
      <c r="O23" s="87">
        <f>ROUND(6975.6,0)</f>
        <v>6976</v>
      </c>
      <c r="P23" s="28">
        <v>249</v>
      </c>
      <c r="Q23" s="28">
        <f>ROUND(1428.1,0)</f>
        <v>1428</v>
      </c>
      <c r="R23" s="28">
        <f>ROUND(11441.1,0)</f>
        <v>11441</v>
      </c>
      <c r="S23" s="28">
        <v>26</v>
      </c>
      <c r="T23" s="28">
        <f>ROUND(168.9,0)</f>
        <v>169</v>
      </c>
      <c r="U23" s="28">
        <f>ROUND(4393.3,0)</f>
        <v>4393</v>
      </c>
      <c r="V23" s="28">
        <v>1799</v>
      </c>
      <c r="W23" s="28">
        <f>ROUND(9388.9,0)</f>
        <v>9389</v>
      </c>
      <c r="X23" s="28">
        <f>ROUND(55092.3,0)</f>
        <v>55092</v>
      </c>
      <c r="Y23" s="28">
        <v>4</v>
      </c>
      <c r="Z23" s="28">
        <f>ROUND(28.9,0)</f>
        <v>29</v>
      </c>
      <c r="AA23" s="28">
        <f>ROUND(86,0)</f>
        <v>86</v>
      </c>
      <c r="AB23" s="28">
        <v>14</v>
      </c>
      <c r="AC23" s="28">
        <f>ROUND(85.3,0)</f>
        <v>85</v>
      </c>
      <c r="AD23" s="28">
        <f>ROUND(417.5,0)</f>
        <v>418</v>
      </c>
      <c r="AE23" s="28">
        <v>6</v>
      </c>
      <c r="AF23" s="28">
        <f>ROUND(29.7,0)</f>
        <v>30</v>
      </c>
      <c r="AG23" s="28">
        <f>ROUND(73.7,0)</f>
        <v>74</v>
      </c>
      <c r="AH23" s="88">
        <v>1</v>
      </c>
    </row>
    <row r="24" spans="1:34" s="65" customFormat="1" ht="10.5">
      <c r="A24" s="86"/>
      <c r="B24" s="74">
        <v>2</v>
      </c>
      <c r="C24" s="75" t="s">
        <v>21</v>
      </c>
      <c r="D24" s="87">
        <v>287</v>
      </c>
      <c r="E24" s="87">
        <f>ROUND(5637.3,0)</f>
        <v>5637</v>
      </c>
      <c r="F24" s="87">
        <f>ROUND(43233.3,0)</f>
        <v>43233</v>
      </c>
      <c r="G24" s="87">
        <v>8</v>
      </c>
      <c r="H24" s="87">
        <v>171</v>
      </c>
      <c r="I24" s="87">
        <v>4885</v>
      </c>
      <c r="J24" s="87">
        <v>20</v>
      </c>
      <c r="K24" s="87">
        <f>ROUNDDOWN(422.6,0)</f>
        <v>422</v>
      </c>
      <c r="L24" s="87">
        <f>ROUND(3339.8,0)</f>
        <v>3340</v>
      </c>
      <c r="M24" s="87">
        <v>25</v>
      </c>
      <c r="N24" s="87">
        <f>ROUND(555.3,0)</f>
        <v>555</v>
      </c>
      <c r="O24" s="87">
        <f>ROUNDDOWN(5009.5,0)</f>
        <v>5009</v>
      </c>
      <c r="P24" s="28">
        <v>38</v>
      </c>
      <c r="Q24" s="28">
        <f>ROUND(737.1,0)</f>
        <v>737</v>
      </c>
      <c r="R24" s="28">
        <f>ROUND(6763.7,0)</f>
        <v>6764</v>
      </c>
      <c r="S24" s="28">
        <v>4</v>
      </c>
      <c r="T24" s="28">
        <f>ROUND(74.8,0)</f>
        <v>75</v>
      </c>
      <c r="U24" s="28">
        <f>ROUND(839.5,0)</f>
        <v>840</v>
      </c>
      <c r="V24" s="28">
        <v>185</v>
      </c>
      <c r="W24" s="28">
        <f>ROUND(3501.7,0)</f>
        <v>3502</v>
      </c>
      <c r="X24" s="28">
        <f>ROUNDDOWN(21202.9,0)</f>
        <v>21202</v>
      </c>
      <c r="Y24" s="89">
        <v>0</v>
      </c>
      <c r="Z24" s="89">
        <v>0</v>
      </c>
      <c r="AA24" s="89">
        <v>0</v>
      </c>
      <c r="AB24" s="28">
        <v>7</v>
      </c>
      <c r="AC24" s="28">
        <f>ROUND(174.8,0)</f>
        <v>175</v>
      </c>
      <c r="AD24" s="28">
        <f>ROUND(1192.9,0)</f>
        <v>1193</v>
      </c>
      <c r="AE24" s="87">
        <v>0</v>
      </c>
      <c r="AF24" s="87">
        <v>0</v>
      </c>
      <c r="AG24" s="87">
        <v>0</v>
      </c>
      <c r="AH24" s="88">
        <v>2</v>
      </c>
    </row>
    <row r="25" spans="1:34" s="65" customFormat="1" ht="10.5">
      <c r="A25" s="86"/>
      <c r="B25" s="74">
        <v>3</v>
      </c>
      <c r="C25" s="75" t="s">
        <v>189</v>
      </c>
      <c r="D25" s="87">
        <v>89</v>
      </c>
      <c r="E25" s="87">
        <f>ROUND(3377.1,0)</f>
        <v>3377</v>
      </c>
      <c r="F25" s="87">
        <f>ROUND(32788.4,0)</f>
        <v>32788</v>
      </c>
      <c r="G25" s="87">
        <v>1</v>
      </c>
      <c r="H25" s="87">
        <v>35</v>
      </c>
      <c r="I25" s="87">
        <v>801</v>
      </c>
      <c r="J25" s="87">
        <v>9</v>
      </c>
      <c r="K25" s="87">
        <f>ROUND(343.7,0)</f>
        <v>344</v>
      </c>
      <c r="L25" s="87">
        <f>ROUND(3589.4,0)</f>
        <v>3589</v>
      </c>
      <c r="M25" s="87">
        <v>13</v>
      </c>
      <c r="N25" s="87">
        <f>ROUND(498,0)</f>
        <v>498</v>
      </c>
      <c r="O25" s="87">
        <f>ROUND(4992.6,0)</f>
        <v>4993</v>
      </c>
      <c r="P25" s="28">
        <v>14</v>
      </c>
      <c r="Q25" s="28">
        <f>ROUND(584.2,0)</f>
        <v>584</v>
      </c>
      <c r="R25" s="28">
        <f>ROUND(7200.3,0)</f>
        <v>7200</v>
      </c>
      <c r="S25" s="89">
        <v>0</v>
      </c>
      <c r="T25" s="89">
        <v>0</v>
      </c>
      <c r="U25" s="89">
        <v>0</v>
      </c>
      <c r="V25" s="28">
        <v>50</v>
      </c>
      <c r="W25" s="28">
        <f>ROUND(1843.3,0)</f>
        <v>1843</v>
      </c>
      <c r="X25" s="28">
        <f>ROUND(15956.7,0)</f>
        <v>15957</v>
      </c>
      <c r="Y25" s="28">
        <v>1</v>
      </c>
      <c r="Z25" s="28">
        <f>ROUND(43,0)</f>
        <v>43</v>
      </c>
      <c r="AA25" s="28">
        <f>ROUND(129,0)</f>
        <v>129</v>
      </c>
      <c r="AB25" s="28">
        <v>1</v>
      </c>
      <c r="AC25" s="28">
        <f>ROUND(29.9,0)</f>
        <v>30</v>
      </c>
      <c r="AD25" s="28">
        <f>ROUND(119.4,0)</f>
        <v>119</v>
      </c>
      <c r="AE25" s="87">
        <v>0</v>
      </c>
      <c r="AF25" s="87">
        <v>0</v>
      </c>
      <c r="AG25" s="87">
        <v>0</v>
      </c>
      <c r="AH25" s="88">
        <v>3</v>
      </c>
    </row>
    <row r="26" spans="1:34" s="65" customFormat="1" ht="10.5">
      <c r="A26" s="86"/>
      <c r="B26" s="74">
        <v>4</v>
      </c>
      <c r="C26" s="75" t="s">
        <v>190</v>
      </c>
      <c r="D26" s="87">
        <v>71</v>
      </c>
      <c r="E26" s="87">
        <f>ROUND(4806,0)</f>
        <v>4806</v>
      </c>
      <c r="F26" s="87">
        <f>ROUND(56298.5,0)</f>
        <v>56299</v>
      </c>
      <c r="G26" s="87">
        <v>3</v>
      </c>
      <c r="H26" s="87">
        <v>216</v>
      </c>
      <c r="I26" s="87">
        <v>5797</v>
      </c>
      <c r="J26" s="87">
        <v>14</v>
      </c>
      <c r="K26" s="87">
        <f>ROUND(931.5,0)</f>
        <v>932</v>
      </c>
      <c r="L26" s="87">
        <f>ROUND(11324.3,0)</f>
        <v>11324</v>
      </c>
      <c r="M26" s="87">
        <v>6</v>
      </c>
      <c r="N26" s="87">
        <f>ROUND(382.6,0)</f>
        <v>383</v>
      </c>
      <c r="O26" s="87">
        <f>ROUND(6322.4,0)</f>
        <v>6322</v>
      </c>
      <c r="P26" s="28">
        <v>7</v>
      </c>
      <c r="Q26" s="28">
        <f>ROUNDDOWN(515.5,0)</f>
        <v>515</v>
      </c>
      <c r="R26" s="28">
        <f>ROUND(4971.7,0)</f>
        <v>4972</v>
      </c>
      <c r="S26" s="28">
        <v>3</v>
      </c>
      <c r="T26" s="28">
        <f>ROUND(214,0)</f>
        <v>214</v>
      </c>
      <c r="U26" s="28">
        <f>ROUND(4093.5,0)</f>
        <v>4094</v>
      </c>
      <c r="V26" s="28">
        <v>37</v>
      </c>
      <c r="W26" s="28">
        <f>ROUND(2484.1,0)</f>
        <v>2484</v>
      </c>
      <c r="X26" s="28">
        <f>ROUND(23393.5,0)</f>
        <v>23394</v>
      </c>
      <c r="Y26" s="89">
        <v>0</v>
      </c>
      <c r="Z26" s="89">
        <v>0</v>
      </c>
      <c r="AA26" s="89">
        <v>0</v>
      </c>
      <c r="AB26" s="28">
        <v>1</v>
      </c>
      <c r="AC26" s="28">
        <f>ROUND(62.3,0)</f>
        <v>62</v>
      </c>
      <c r="AD26" s="28">
        <f>ROUND(396.1,0)</f>
        <v>396</v>
      </c>
      <c r="AE26" s="87">
        <v>0</v>
      </c>
      <c r="AF26" s="87">
        <v>0</v>
      </c>
      <c r="AG26" s="87">
        <v>0</v>
      </c>
      <c r="AH26" s="88">
        <v>4</v>
      </c>
    </row>
    <row r="27" spans="1:34" s="65" customFormat="1" ht="10.5">
      <c r="A27" s="86"/>
      <c r="B27" s="74">
        <v>5</v>
      </c>
      <c r="C27" s="75" t="s">
        <v>22</v>
      </c>
      <c r="D27" s="87">
        <v>42</v>
      </c>
      <c r="E27" s="87">
        <f>ROUND(11019.5,0)</f>
        <v>11020</v>
      </c>
      <c r="F27" s="87">
        <f>ROUND(168018.7,0)</f>
        <v>168019</v>
      </c>
      <c r="G27" s="87">
        <v>9</v>
      </c>
      <c r="H27" s="87">
        <v>3875</v>
      </c>
      <c r="I27" s="87">
        <v>78272</v>
      </c>
      <c r="J27" s="87">
        <v>3</v>
      </c>
      <c r="K27" s="87">
        <f>ROUND(454.5,0)</f>
        <v>455</v>
      </c>
      <c r="L27" s="87">
        <f>ROUNDUP(4169.3,0)</f>
        <v>4170</v>
      </c>
      <c r="M27" s="87">
        <v>6</v>
      </c>
      <c r="N27" s="87">
        <f>ROUND(1842,0)</f>
        <v>1842</v>
      </c>
      <c r="O27" s="87">
        <f>ROUND(21213.9,0)</f>
        <v>21214</v>
      </c>
      <c r="P27" s="28">
        <v>9</v>
      </c>
      <c r="Q27" s="28">
        <f>ROUND(2232.6,0)</f>
        <v>2233</v>
      </c>
      <c r="R27" s="28">
        <f>ROUND(29158.1,0)</f>
        <v>29158</v>
      </c>
      <c r="S27" s="28">
        <v>2</v>
      </c>
      <c r="T27" s="28">
        <f>ROUNDDOWN(789.7,0)</f>
        <v>789</v>
      </c>
      <c r="U27" s="28">
        <f>ROUND(12635.2,0)</f>
        <v>12635</v>
      </c>
      <c r="V27" s="28">
        <v>12</v>
      </c>
      <c r="W27" s="28">
        <f>ROUND(1679.3,0)</f>
        <v>1679</v>
      </c>
      <c r="X27" s="28">
        <f>ROUND(21658.4,0)</f>
        <v>21658</v>
      </c>
      <c r="Y27" s="89">
        <v>0</v>
      </c>
      <c r="Z27" s="89">
        <v>0</v>
      </c>
      <c r="AA27" s="89">
        <v>0</v>
      </c>
      <c r="AB27" s="28">
        <v>1</v>
      </c>
      <c r="AC27" s="28">
        <f>ROUNDUP(146.4,0)</f>
        <v>147</v>
      </c>
      <c r="AD27" s="28">
        <f>ROUND(911.8,0)</f>
        <v>912</v>
      </c>
      <c r="AE27" s="87">
        <v>0</v>
      </c>
      <c r="AF27" s="87">
        <v>0</v>
      </c>
      <c r="AG27" s="87">
        <v>0</v>
      </c>
      <c r="AH27" s="88">
        <v>5</v>
      </c>
    </row>
    <row r="28" spans="1:34" s="65" customFormat="1" ht="10.5" customHeight="1">
      <c r="A28" s="266" t="s">
        <v>1</v>
      </c>
      <c r="B28" s="266"/>
      <c r="C28" s="267"/>
      <c r="D28" s="87"/>
      <c r="E28" s="87"/>
      <c r="F28" s="87"/>
      <c r="G28" s="87"/>
      <c r="H28" s="87"/>
      <c r="I28" s="87"/>
      <c r="J28" s="87"/>
      <c r="K28" s="87"/>
      <c r="L28" s="87"/>
      <c r="M28" s="87"/>
      <c r="N28" s="87"/>
      <c r="O28" s="87"/>
      <c r="P28" s="28"/>
      <c r="Q28" s="28"/>
      <c r="R28" s="28"/>
      <c r="S28" s="28"/>
      <c r="T28" s="28"/>
      <c r="U28" s="28"/>
      <c r="V28" s="28"/>
      <c r="W28" s="28"/>
      <c r="X28" s="28"/>
      <c r="Y28" s="28"/>
      <c r="Z28" s="28"/>
      <c r="AA28" s="28"/>
      <c r="AB28" s="28"/>
      <c r="AC28" s="28"/>
      <c r="AD28" s="28"/>
      <c r="AE28" s="87"/>
      <c r="AF28" s="28"/>
      <c r="AG28" s="29"/>
      <c r="AH28" s="84" t="s">
        <v>1</v>
      </c>
    </row>
    <row r="29" spans="1:34" s="65" customFormat="1" ht="10.5">
      <c r="A29" s="74"/>
      <c r="B29" s="74">
        <v>1</v>
      </c>
      <c r="C29" s="75" t="s">
        <v>20</v>
      </c>
      <c r="D29" s="87">
        <v>210</v>
      </c>
      <c r="E29" s="87">
        <f>ROUND(1655.5,0)</f>
        <v>1656</v>
      </c>
      <c r="F29" s="87">
        <f>ROUND(10684.1,0)</f>
        <v>10684</v>
      </c>
      <c r="G29" s="89">
        <v>0</v>
      </c>
      <c r="H29" s="89">
        <v>0</v>
      </c>
      <c r="I29" s="89">
        <v>0</v>
      </c>
      <c r="J29" s="87">
        <v>4</v>
      </c>
      <c r="K29" s="87">
        <f>ROUND(36.8,0)</f>
        <v>37</v>
      </c>
      <c r="L29" s="87">
        <f>ROUND(261,0)</f>
        <v>261</v>
      </c>
      <c r="M29" s="87">
        <v>5</v>
      </c>
      <c r="N29" s="87">
        <f>ROUND(50.5,0)</f>
        <v>51</v>
      </c>
      <c r="O29" s="87">
        <f>ROUND(864.2,0)</f>
        <v>864</v>
      </c>
      <c r="P29" s="28">
        <v>19</v>
      </c>
      <c r="Q29" s="28">
        <f>ROUND(160.6,0)</f>
        <v>161</v>
      </c>
      <c r="R29" s="28">
        <f>ROUND(2010.3,0)</f>
        <v>2010</v>
      </c>
      <c r="S29" s="28">
        <v>7</v>
      </c>
      <c r="T29" s="28">
        <f>ROUND(64,0)</f>
        <v>64</v>
      </c>
      <c r="U29" s="28">
        <f>ROUND(1490.4,0)</f>
        <v>1490</v>
      </c>
      <c r="V29" s="28">
        <v>171</v>
      </c>
      <c r="W29" s="28">
        <f>ROUND(1309.9,0)</f>
        <v>1310</v>
      </c>
      <c r="X29" s="28">
        <f>ROUND(5969.8,0)</f>
        <v>5970</v>
      </c>
      <c r="Y29" s="28">
        <v>3</v>
      </c>
      <c r="Z29" s="28">
        <f>ROUND(25.4,0)</f>
        <v>25</v>
      </c>
      <c r="AA29" s="28">
        <f>ROUND(71.8,0)</f>
        <v>72</v>
      </c>
      <c r="AB29" s="87">
        <v>0</v>
      </c>
      <c r="AC29" s="87">
        <v>0</v>
      </c>
      <c r="AD29" s="87">
        <v>0</v>
      </c>
      <c r="AE29" s="87">
        <v>1</v>
      </c>
      <c r="AF29" s="28">
        <f>ROUND(8.3,0)</f>
        <v>8</v>
      </c>
      <c r="AG29" s="28">
        <f>ROUND(16.6,0)</f>
        <v>17</v>
      </c>
      <c r="AH29" s="88">
        <v>1</v>
      </c>
    </row>
    <row r="30" spans="1:34" s="65" customFormat="1" ht="10.5">
      <c r="A30" s="74"/>
      <c r="B30" s="74">
        <v>2</v>
      </c>
      <c r="C30" s="75" t="s">
        <v>21</v>
      </c>
      <c r="D30" s="87">
        <v>128</v>
      </c>
      <c r="E30" s="87">
        <f>ROUND(2534.3,0)</f>
        <v>2534</v>
      </c>
      <c r="F30" s="87">
        <f>ROUND(19715.4,0)</f>
        <v>19715</v>
      </c>
      <c r="G30" s="87">
        <v>3</v>
      </c>
      <c r="H30" s="87">
        <v>60</v>
      </c>
      <c r="I30" s="87">
        <v>2075</v>
      </c>
      <c r="J30" s="87">
        <v>11</v>
      </c>
      <c r="K30" s="87">
        <f>ROUND(248,0)</f>
        <v>248</v>
      </c>
      <c r="L30" s="87">
        <f>ROUND(1892,0)</f>
        <v>1892</v>
      </c>
      <c r="M30" s="87">
        <v>17</v>
      </c>
      <c r="N30" s="87">
        <f>ROUND(398.9,0)</f>
        <v>399</v>
      </c>
      <c r="O30" s="87">
        <f>ROUND(3736.4,0)</f>
        <v>3736</v>
      </c>
      <c r="P30" s="28">
        <v>21</v>
      </c>
      <c r="Q30" s="28">
        <f>ROUND(422.1,0)</f>
        <v>422</v>
      </c>
      <c r="R30" s="28">
        <f>ROUND(4284.3,0)</f>
        <v>4284</v>
      </c>
      <c r="S30" s="28">
        <v>1</v>
      </c>
      <c r="T30" s="28">
        <f>ROUND(17.2,0)</f>
        <v>17</v>
      </c>
      <c r="U30" s="28">
        <f>ROUND(34.4,0)</f>
        <v>34</v>
      </c>
      <c r="V30" s="28">
        <v>69</v>
      </c>
      <c r="W30" s="28">
        <f>ROUNDDOWN(1232.6,0)</f>
        <v>1232</v>
      </c>
      <c r="X30" s="28">
        <f>ROUND(6600.8,0)</f>
        <v>6601</v>
      </c>
      <c r="Y30" s="89">
        <v>0</v>
      </c>
      <c r="Z30" s="89">
        <v>0</v>
      </c>
      <c r="AA30" s="89">
        <v>0</v>
      </c>
      <c r="AB30" s="28">
        <v>6</v>
      </c>
      <c r="AC30" s="28">
        <f>ROUND(155.5,0)</f>
        <v>156</v>
      </c>
      <c r="AD30" s="28">
        <f>ROUND(1092.5,0)</f>
        <v>1093</v>
      </c>
      <c r="AE30" s="87">
        <v>0</v>
      </c>
      <c r="AF30" s="87">
        <v>0</v>
      </c>
      <c r="AG30" s="87">
        <v>0</v>
      </c>
      <c r="AH30" s="88">
        <v>2</v>
      </c>
    </row>
    <row r="31" spans="1:34" s="65" customFormat="1" ht="10.5">
      <c r="A31" s="74"/>
      <c r="B31" s="74">
        <v>3</v>
      </c>
      <c r="C31" s="75" t="s">
        <v>189</v>
      </c>
      <c r="D31" s="87">
        <v>56</v>
      </c>
      <c r="E31" s="87">
        <f>ROUND(2178.1,0)</f>
        <v>2178</v>
      </c>
      <c r="F31" s="87">
        <f>ROUND(21566.9,0)</f>
        <v>21567</v>
      </c>
      <c r="G31" s="87">
        <v>1</v>
      </c>
      <c r="H31" s="87">
        <v>35</v>
      </c>
      <c r="I31" s="87">
        <v>801</v>
      </c>
      <c r="J31" s="87">
        <v>6</v>
      </c>
      <c r="K31" s="87">
        <f>ROUND(239.7,0)</f>
        <v>240</v>
      </c>
      <c r="L31" s="87">
        <f>ROUND(2456.8,0)</f>
        <v>2457</v>
      </c>
      <c r="M31" s="87">
        <v>9</v>
      </c>
      <c r="N31" s="87">
        <f>ROUND(350.9,0)</f>
        <v>351</v>
      </c>
      <c r="O31" s="87">
        <f>ROUND(3484.4,0)</f>
        <v>3484</v>
      </c>
      <c r="P31" s="28">
        <v>11</v>
      </c>
      <c r="Q31" s="28">
        <f>ROUND(459.3,0)</f>
        <v>459</v>
      </c>
      <c r="R31" s="28">
        <f>ROUND(5362.8,0)</f>
        <v>5363</v>
      </c>
      <c r="S31" s="89">
        <v>0</v>
      </c>
      <c r="T31" s="89">
        <v>0</v>
      </c>
      <c r="U31" s="89">
        <v>0</v>
      </c>
      <c r="V31" s="28">
        <v>27</v>
      </c>
      <c r="W31" s="28">
        <f>ROUND(1020.3,0)</f>
        <v>1020</v>
      </c>
      <c r="X31" s="28">
        <f>ROUND(9213.5,0)</f>
        <v>9214</v>
      </c>
      <c r="Y31" s="28">
        <v>1</v>
      </c>
      <c r="Z31" s="28">
        <f>ROUND(43,0)</f>
        <v>43</v>
      </c>
      <c r="AA31" s="28">
        <f>ROUND(129,0)</f>
        <v>129</v>
      </c>
      <c r="AB31" s="28">
        <v>1</v>
      </c>
      <c r="AC31" s="28">
        <f>ROUND(29.9,0)</f>
        <v>30</v>
      </c>
      <c r="AD31" s="28">
        <f>ROUND(119.4,0)</f>
        <v>119</v>
      </c>
      <c r="AE31" s="87">
        <v>0</v>
      </c>
      <c r="AF31" s="87">
        <v>0</v>
      </c>
      <c r="AG31" s="87">
        <v>0</v>
      </c>
      <c r="AH31" s="88">
        <v>3</v>
      </c>
    </row>
    <row r="32" spans="1:34" s="65" customFormat="1" ht="10.5">
      <c r="A32" s="74"/>
      <c r="B32" s="74">
        <v>4</v>
      </c>
      <c r="C32" s="75" t="s">
        <v>190</v>
      </c>
      <c r="D32" s="87">
        <v>46</v>
      </c>
      <c r="E32" s="87">
        <f>ROUND(3154.2,0)</f>
        <v>3154</v>
      </c>
      <c r="F32" s="87">
        <f>ROUND(42476,0)</f>
        <v>42476</v>
      </c>
      <c r="G32" s="87">
        <v>2</v>
      </c>
      <c r="H32" s="87">
        <v>156</v>
      </c>
      <c r="I32" s="87">
        <v>4423</v>
      </c>
      <c r="J32" s="87">
        <v>9</v>
      </c>
      <c r="K32" s="87">
        <f>ROUND(586.4,0)</f>
        <v>586</v>
      </c>
      <c r="L32" s="87">
        <f>ROUND(7749.3,0)</f>
        <v>7749</v>
      </c>
      <c r="M32" s="87">
        <v>6</v>
      </c>
      <c r="N32" s="87">
        <f>ROUND(382.6,0)</f>
        <v>383</v>
      </c>
      <c r="O32" s="87">
        <f>ROUND(6322.4,0)</f>
        <v>6322</v>
      </c>
      <c r="P32" s="28">
        <v>4</v>
      </c>
      <c r="Q32" s="28">
        <f>ROUND(271.4,0)</f>
        <v>271</v>
      </c>
      <c r="R32" s="28">
        <f>ROUND(2209.2,0)</f>
        <v>2209</v>
      </c>
      <c r="S32" s="28">
        <v>3</v>
      </c>
      <c r="T32" s="28">
        <f>ROUND(214,0)</f>
        <v>214</v>
      </c>
      <c r="U32" s="28">
        <f>ROUND(4093.5,0)</f>
        <v>4094</v>
      </c>
      <c r="V32" s="28">
        <v>21</v>
      </c>
      <c r="W32" s="28">
        <f>ROUND(1481.5,0)</f>
        <v>1482</v>
      </c>
      <c r="X32" s="28">
        <f>ROUND(17282.5,0)</f>
        <v>17283</v>
      </c>
      <c r="Y32" s="89">
        <v>0</v>
      </c>
      <c r="Z32" s="89">
        <v>0</v>
      </c>
      <c r="AA32" s="89">
        <v>0</v>
      </c>
      <c r="AB32" s="28">
        <v>1</v>
      </c>
      <c r="AC32" s="28">
        <f>ROUND(62.3,0)</f>
        <v>62</v>
      </c>
      <c r="AD32" s="28">
        <f>ROUND(396.1,0)</f>
        <v>396</v>
      </c>
      <c r="AE32" s="87">
        <v>0</v>
      </c>
      <c r="AF32" s="87">
        <v>0</v>
      </c>
      <c r="AG32" s="87">
        <v>0</v>
      </c>
      <c r="AH32" s="88">
        <v>4</v>
      </c>
    </row>
    <row r="33" spans="1:34" s="65" customFormat="1" ht="10.5">
      <c r="A33" s="74"/>
      <c r="B33" s="74">
        <v>5</v>
      </c>
      <c r="C33" s="75" t="s">
        <v>22</v>
      </c>
      <c r="D33" s="87">
        <v>29</v>
      </c>
      <c r="E33" s="87">
        <f>ROUND(8226.3,0)</f>
        <v>8226</v>
      </c>
      <c r="F33" s="87">
        <f>ROUND(137130.8,0)</f>
        <v>137131</v>
      </c>
      <c r="G33" s="87">
        <v>6</v>
      </c>
      <c r="H33" s="87">
        <v>3050</v>
      </c>
      <c r="I33" s="87">
        <v>66536</v>
      </c>
      <c r="J33" s="87">
        <v>2</v>
      </c>
      <c r="K33" s="87">
        <f>ROUNDDOWN(266.5,0)</f>
        <v>266</v>
      </c>
      <c r="L33" s="87">
        <f>ROUND(2715.3,0)</f>
        <v>2715</v>
      </c>
      <c r="M33" s="87">
        <v>4</v>
      </c>
      <c r="N33" s="87">
        <f>ROUND(1147.5,0)</f>
        <v>1148</v>
      </c>
      <c r="O33" s="87">
        <f>ROUNDUP(15239.4,0)</f>
        <v>15240</v>
      </c>
      <c r="P33" s="28">
        <v>9</v>
      </c>
      <c r="Q33" s="28">
        <f>ROUNDDOWN(2232.6,0)</f>
        <v>2232</v>
      </c>
      <c r="R33" s="28">
        <f>ROUND(29158.1,0)</f>
        <v>29158</v>
      </c>
      <c r="S33" s="28">
        <v>1</v>
      </c>
      <c r="T33" s="28">
        <f>ROUNDDOWN(475.7,0)</f>
        <v>475</v>
      </c>
      <c r="U33" s="28">
        <f>ROUND(7611.2,0)</f>
        <v>7611</v>
      </c>
      <c r="V33" s="28">
        <v>6</v>
      </c>
      <c r="W33" s="28">
        <f>ROUND(907.6,0)</f>
        <v>908</v>
      </c>
      <c r="X33" s="28">
        <f>ROUND(14959,0)</f>
        <v>14959</v>
      </c>
      <c r="Y33" s="89">
        <v>0</v>
      </c>
      <c r="Z33" s="89">
        <v>0</v>
      </c>
      <c r="AA33" s="89">
        <v>0</v>
      </c>
      <c r="AB33" s="28">
        <v>1</v>
      </c>
      <c r="AC33" s="28">
        <f>ROUNDUP(146.4,0)</f>
        <v>147</v>
      </c>
      <c r="AD33" s="28">
        <f>ROUND(911.8,0)</f>
        <v>912</v>
      </c>
      <c r="AE33" s="87">
        <v>0</v>
      </c>
      <c r="AF33" s="87">
        <v>0</v>
      </c>
      <c r="AG33" s="87">
        <v>0</v>
      </c>
      <c r="AH33" s="88">
        <v>5</v>
      </c>
    </row>
    <row r="34" spans="1:34" s="65" customFormat="1" ht="10.5" customHeight="1">
      <c r="A34" s="266" t="s">
        <v>2</v>
      </c>
      <c r="B34" s="266"/>
      <c r="C34" s="267"/>
      <c r="D34" s="87"/>
      <c r="E34" s="87"/>
      <c r="F34" s="87"/>
      <c r="G34" s="87"/>
      <c r="H34" s="87"/>
      <c r="I34" s="87"/>
      <c r="J34" s="87"/>
      <c r="K34" s="87"/>
      <c r="L34" s="87"/>
      <c r="M34" s="87"/>
      <c r="N34" s="87"/>
      <c r="O34" s="87"/>
      <c r="P34" s="28"/>
      <c r="Q34" s="28"/>
      <c r="R34" s="28"/>
      <c r="S34" s="28"/>
      <c r="T34" s="28"/>
      <c r="U34" s="28"/>
      <c r="V34" s="28"/>
      <c r="W34" s="28"/>
      <c r="X34" s="28"/>
      <c r="Y34" s="28"/>
      <c r="Z34" s="28"/>
      <c r="AA34" s="28"/>
      <c r="AB34" s="28"/>
      <c r="AC34" s="28"/>
      <c r="AD34" s="28"/>
      <c r="AE34" s="87"/>
      <c r="AF34" s="28"/>
      <c r="AG34" s="29"/>
      <c r="AH34" s="90" t="s">
        <v>2</v>
      </c>
    </row>
    <row r="35" spans="1:34" s="65" customFormat="1" ht="10.5">
      <c r="A35" s="74"/>
      <c r="B35" s="74">
        <v>1</v>
      </c>
      <c r="C35" s="75" t="s">
        <v>20</v>
      </c>
      <c r="D35" s="87">
        <v>2065</v>
      </c>
      <c r="E35" s="87">
        <f>ROUND(10604.5,0)</f>
        <v>10605</v>
      </c>
      <c r="F35" s="87">
        <f>ROUNDDOWN(75339.5,0)</f>
        <v>75339</v>
      </c>
      <c r="G35" s="87">
        <v>40</v>
      </c>
      <c r="H35" s="87">
        <v>218</v>
      </c>
      <c r="I35" s="87">
        <v>4469</v>
      </c>
      <c r="J35" s="87">
        <v>81</v>
      </c>
      <c r="K35" s="87">
        <f>ROUND(479.5,0)</f>
        <v>480</v>
      </c>
      <c r="L35" s="87">
        <f>ROUND(3668,0)</f>
        <v>3668</v>
      </c>
      <c r="M35" s="87">
        <v>127</v>
      </c>
      <c r="N35" s="87">
        <f>ROUND(741.4,0)</f>
        <v>741</v>
      </c>
      <c r="O35" s="87">
        <f>ROUND(6103.5,0)</f>
        <v>6104</v>
      </c>
      <c r="P35" s="28">
        <v>229</v>
      </c>
      <c r="Q35" s="28">
        <f>ROUND(1264.9,0)</f>
        <v>1265</v>
      </c>
      <c r="R35" s="28">
        <f>ROUND(9427.9,0)</f>
        <v>9428</v>
      </c>
      <c r="S35" s="28">
        <v>19</v>
      </c>
      <c r="T35" s="28">
        <f>ROUND(104.9,0)</f>
        <v>105</v>
      </c>
      <c r="U35" s="28">
        <f>ROUND(2902.9,0)</f>
        <v>2903</v>
      </c>
      <c r="V35" s="28">
        <v>1549</v>
      </c>
      <c r="W35" s="28">
        <f>ROUNDDOWN(7685.6,0)</f>
        <v>7685</v>
      </c>
      <c r="X35" s="28">
        <f>ROUNDDOWN(48279.4-1,0)</f>
        <v>48278</v>
      </c>
      <c r="Y35" s="28">
        <v>1</v>
      </c>
      <c r="Z35" s="28">
        <f>ROUND(3.5,0)</f>
        <v>4</v>
      </c>
      <c r="AA35" s="28">
        <f>ROUND(14.2,0)</f>
        <v>14</v>
      </c>
      <c r="AB35" s="28">
        <v>14</v>
      </c>
      <c r="AC35" s="28">
        <f>ROUND(85.3,0)</f>
        <v>85</v>
      </c>
      <c r="AD35" s="28">
        <f>ROUND(417.5,0)</f>
        <v>418</v>
      </c>
      <c r="AE35" s="87">
        <v>5</v>
      </c>
      <c r="AF35" s="28">
        <f>ROUNDUP(21.4,0)</f>
        <v>22</v>
      </c>
      <c r="AG35" s="28">
        <f>ROUND(57.1,0)</f>
        <v>57</v>
      </c>
      <c r="AH35" s="88">
        <v>1</v>
      </c>
    </row>
    <row r="36" spans="1:34" s="65" customFormat="1" ht="10.5">
      <c r="A36" s="74"/>
      <c r="B36" s="74">
        <v>2</v>
      </c>
      <c r="C36" s="75" t="s">
        <v>21</v>
      </c>
      <c r="D36" s="87">
        <v>152</v>
      </c>
      <c r="E36" s="87">
        <f>ROUND(2975.9,0)</f>
        <v>2976</v>
      </c>
      <c r="F36" s="87">
        <f>ROUND(23287.6,0)</f>
        <v>23288</v>
      </c>
      <c r="G36" s="87">
        <v>5</v>
      </c>
      <c r="H36" s="87">
        <v>111</v>
      </c>
      <c r="I36" s="87">
        <v>2810</v>
      </c>
      <c r="J36" s="87">
        <v>9</v>
      </c>
      <c r="K36" s="87">
        <f>ROUND(174.6,0)</f>
        <v>175</v>
      </c>
      <c r="L36" s="87">
        <f>ROUND(1447.8,0)</f>
        <v>1448</v>
      </c>
      <c r="M36" s="87">
        <v>8</v>
      </c>
      <c r="N36" s="87">
        <f>ROUND(156.4,0)</f>
        <v>156</v>
      </c>
      <c r="O36" s="87">
        <f>ROUND(1273.1,0)</f>
        <v>1273</v>
      </c>
      <c r="P36" s="28">
        <v>17</v>
      </c>
      <c r="Q36" s="28">
        <f>ROUND(315,0)</f>
        <v>315</v>
      </c>
      <c r="R36" s="28">
        <f>ROUND(2479.4,0)</f>
        <v>2479</v>
      </c>
      <c r="S36" s="28">
        <v>3</v>
      </c>
      <c r="T36" s="28">
        <f>ROUND(57.6,0)</f>
        <v>58</v>
      </c>
      <c r="U36" s="28">
        <f>ROUNDUP(805.1,0)</f>
        <v>806</v>
      </c>
      <c r="V36" s="28">
        <v>109</v>
      </c>
      <c r="W36" s="28">
        <f>ROUND(2142,0)</f>
        <v>2142</v>
      </c>
      <c r="X36" s="28">
        <f>ROUND(14371.8,0)</f>
        <v>14372</v>
      </c>
      <c r="Y36" s="89">
        <v>0</v>
      </c>
      <c r="Z36" s="89">
        <v>0</v>
      </c>
      <c r="AA36" s="89">
        <v>0</v>
      </c>
      <c r="AB36" s="28">
        <v>1</v>
      </c>
      <c r="AC36" s="28">
        <f>ROUND(19.3,0)</f>
        <v>19</v>
      </c>
      <c r="AD36" s="28">
        <f>ROUND(100.4,0)</f>
        <v>100</v>
      </c>
      <c r="AE36" s="87">
        <v>0</v>
      </c>
      <c r="AF36" s="87">
        <v>0</v>
      </c>
      <c r="AG36" s="87">
        <v>0</v>
      </c>
      <c r="AH36" s="88">
        <v>2</v>
      </c>
    </row>
    <row r="37" spans="1:34" s="65" customFormat="1" ht="10.5">
      <c r="A37" s="74"/>
      <c r="B37" s="74">
        <v>3</v>
      </c>
      <c r="C37" s="75" t="s">
        <v>189</v>
      </c>
      <c r="D37" s="87">
        <v>33</v>
      </c>
      <c r="E37" s="87">
        <f>ROUND(1199,0)</f>
        <v>1199</v>
      </c>
      <c r="F37" s="87">
        <f>ROUNDDOWN(11221.5,0)</f>
        <v>11221</v>
      </c>
      <c r="G37" s="87">
        <v>0</v>
      </c>
      <c r="H37" s="87">
        <v>0</v>
      </c>
      <c r="I37" s="87">
        <v>0</v>
      </c>
      <c r="J37" s="87">
        <v>3</v>
      </c>
      <c r="K37" s="87">
        <f>ROUND(104,0)</f>
        <v>104</v>
      </c>
      <c r="L37" s="87">
        <f>ROUND(1132.6,0)</f>
        <v>1133</v>
      </c>
      <c r="M37" s="87">
        <v>4</v>
      </c>
      <c r="N37" s="87">
        <f>ROUND(147.1,0)</f>
        <v>147</v>
      </c>
      <c r="O37" s="87">
        <f>ROUND(1508.2,0)</f>
        <v>1508</v>
      </c>
      <c r="P37" s="28">
        <v>3</v>
      </c>
      <c r="Q37" s="28">
        <f>ROUND(124.9,0)</f>
        <v>125</v>
      </c>
      <c r="R37" s="28">
        <f>ROUND(1837.5,0)</f>
        <v>1838</v>
      </c>
      <c r="S37" s="89">
        <v>0</v>
      </c>
      <c r="T37" s="89">
        <v>0</v>
      </c>
      <c r="U37" s="89">
        <v>0</v>
      </c>
      <c r="V37" s="28">
        <v>23</v>
      </c>
      <c r="W37" s="28">
        <f>ROUND(823,0)</f>
        <v>823</v>
      </c>
      <c r="X37" s="28">
        <f>ROUNDDOWN(6743.2-1,0)</f>
        <v>6742</v>
      </c>
      <c r="Y37" s="89">
        <v>0</v>
      </c>
      <c r="Z37" s="89">
        <v>0</v>
      </c>
      <c r="AA37" s="89">
        <v>0</v>
      </c>
      <c r="AB37" s="87">
        <v>0</v>
      </c>
      <c r="AC37" s="87">
        <v>0</v>
      </c>
      <c r="AD37" s="87">
        <v>0</v>
      </c>
      <c r="AE37" s="87">
        <v>0</v>
      </c>
      <c r="AF37" s="87">
        <v>0</v>
      </c>
      <c r="AG37" s="87">
        <v>0</v>
      </c>
      <c r="AH37" s="88">
        <v>3</v>
      </c>
    </row>
    <row r="38" spans="1:34" s="65" customFormat="1" ht="10.5">
      <c r="A38" s="74"/>
      <c r="B38" s="74">
        <v>4</v>
      </c>
      <c r="C38" s="75" t="s">
        <v>190</v>
      </c>
      <c r="D38" s="87">
        <v>24</v>
      </c>
      <c r="E38" s="87">
        <f>ROUND(1589.8,0)</f>
        <v>1590</v>
      </c>
      <c r="F38" s="87">
        <f>ROUND(13698.5,0)</f>
        <v>13699</v>
      </c>
      <c r="G38" s="87">
        <v>1</v>
      </c>
      <c r="H38" s="87">
        <v>60</v>
      </c>
      <c r="I38" s="87">
        <v>1374</v>
      </c>
      <c r="J38" s="87">
        <v>5</v>
      </c>
      <c r="K38" s="87">
        <f>ROUND(345.1,0)</f>
        <v>345</v>
      </c>
      <c r="L38" s="87">
        <f>ROUND(3575,0)</f>
        <v>3575</v>
      </c>
      <c r="M38" s="87">
        <v>0</v>
      </c>
      <c r="N38" s="87">
        <v>0</v>
      </c>
      <c r="O38" s="87">
        <v>0</v>
      </c>
      <c r="P38" s="28">
        <v>3</v>
      </c>
      <c r="Q38" s="28">
        <f>ROUND(244.1,0)</f>
        <v>244</v>
      </c>
      <c r="R38" s="28">
        <f>ROUND(2762.5,0)</f>
        <v>2763</v>
      </c>
      <c r="S38" s="89">
        <v>0</v>
      </c>
      <c r="T38" s="89">
        <v>0</v>
      </c>
      <c r="U38" s="89">
        <v>0</v>
      </c>
      <c r="V38" s="28">
        <v>15</v>
      </c>
      <c r="W38" s="28">
        <f>ROUND(940.6,0)</f>
        <v>941</v>
      </c>
      <c r="X38" s="28">
        <f>ROUND(5987,0)</f>
        <v>5987</v>
      </c>
      <c r="Y38" s="89">
        <v>0</v>
      </c>
      <c r="Z38" s="89">
        <v>0</v>
      </c>
      <c r="AA38" s="89">
        <v>0</v>
      </c>
      <c r="AB38" s="87">
        <v>0</v>
      </c>
      <c r="AC38" s="87">
        <v>0</v>
      </c>
      <c r="AD38" s="87">
        <v>0</v>
      </c>
      <c r="AE38" s="87">
        <v>0</v>
      </c>
      <c r="AF38" s="87">
        <v>0</v>
      </c>
      <c r="AG38" s="87">
        <v>0</v>
      </c>
      <c r="AH38" s="88">
        <v>4</v>
      </c>
    </row>
    <row r="39" spans="1:34" s="65" customFormat="1" ht="10.5">
      <c r="A39" s="74"/>
      <c r="B39" s="74">
        <v>5</v>
      </c>
      <c r="C39" s="75" t="s">
        <v>22</v>
      </c>
      <c r="D39" s="87">
        <v>13</v>
      </c>
      <c r="E39" s="87">
        <f>ROUND(2793.2,0)</f>
        <v>2793</v>
      </c>
      <c r="F39" s="87">
        <f>ROUND(30887.9,0)</f>
        <v>30888</v>
      </c>
      <c r="G39" s="87">
        <v>3</v>
      </c>
      <c r="H39" s="87">
        <v>825</v>
      </c>
      <c r="I39" s="87">
        <v>11736</v>
      </c>
      <c r="J39" s="87">
        <v>1</v>
      </c>
      <c r="K39" s="87">
        <f>ROUND(188,0)</f>
        <v>188</v>
      </c>
      <c r="L39" s="87">
        <f>ROUND(1454,0)</f>
        <v>1454</v>
      </c>
      <c r="M39" s="87">
        <v>2</v>
      </c>
      <c r="N39" s="87">
        <f>ROUNDDOWN(694.5,0)</f>
        <v>694</v>
      </c>
      <c r="O39" s="87">
        <f>ROUND(5974.5,0)</f>
        <v>5975</v>
      </c>
      <c r="P39" s="89">
        <v>0</v>
      </c>
      <c r="Q39" s="89">
        <v>0</v>
      </c>
      <c r="R39" s="89">
        <v>0</v>
      </c>
      <c r="S39" s="28">
        <v>1</v>
      </c>
      <c r="T39" s="28">
        <f>ROUND(314,0)</f>
        <v>314</v>
      </c>
      <c r="U39" s="28">
        <f>ROUND(5024,0)</f>
        <v>5024</v>
      </c>
      <c r="V39" s="28">
        <v>6</v>
      </c>
      <c r="W39" s="28">
        <f>ROUND(771.7,0)</f>
        <v>772</v>
      </c>
      <c r="X39" s="28">
        <f>ROUND(6699.4,0)</f>
        <v>6699</v>
      </c>
      <c r="Y39" s="89">
        <v>0</v>
      </c>
      <c r="Z39" s="89">
        <v>0</v>
      </c>
      <c r="AA39" s="89">
        <v>0</v>
      </c>
      <c r="AB39" s="87">
        <v>0</v>
      </c>
      <c r="AC39" s="87">
        <v>0</v>
      </c>
      <c r="AD39" s="87">
        <v>0</v>
      </c>
      <c r="AE39" s="87">
        <v>0</v>
      </c>
      <c r="AF39" s="87">
        <v>0</v>
      </c>
      <c r="AG39" s="87">
        <v>0</v>
      </c>
      <c r="AH39" s="88">
        <v>5</v>
      </c>
    </row>
    <row r="40" spans="1:34" s="65" customFormat="1" ht="10.5" customHeight="1">
      <c r="A40" s="266" t="s">
        <v>3</v>
      </c>
      <c r="B40" s="266"/>
      <c r="C40" s="267"/>
      <c r="D40" s="87"/>
      <c r="E40" s="87"/>
      <c r="F40" s="87"/>
      <c r="G40" s="87"/>
      <c r="H40" s="87"/>
      <c r="I40" s="87"/>
      <c r="J40" s="87"/>
      <c r="K40" s="87"/>
      <c r="L40" s="87"/>
      <c r="M40" s="87"/>
      <c r="N40" s="87"/>
      <c r="O40" s="87"/>
      <c r="P40" s="28"/>
      <c r="Q40" s="28"/>
      <c r="R40" s="28"/>
      <c r="S40" s="28"/>
      <c r="T40" s="28"/>
      <c r="U40" s="28"/>
      <c r="V40" s="28"/>
      <c r="W40" s="28"/>
      <c r="X40" s="28"/>
      <c r="Y40" s="28"/>
      <c r="Z40" s="28"/>
      <c r="AA40" s="28"/>
      <c r="AB40" s="28"/>
      <c r="AC40" s="28"/>
      <c r="AD40" s="28"/>
      <c r="AE40" s="87"/>
      <c r="AF40" s="28"/>
      <c r="AG40" s="29"/>
      <c r="AH40" s="84" t="s">
        <v>3</v>
      </c>
    </row>
    <row r="41" spans="1:34" s="65" customFormat="1" ht="10.5">
      <c r="A41" s="74"/>
      <c r="B41" s="74">
        <v>1</v>
      </c>
      <c r="C41" s="75" t="s">
        <v>20</v>
      </c>
      <c r="D41" s="87">
        <v>22</v>
      </c>
      <c r="E41" s="87">
        <f>ROUND(88,0)</f>
        <v>88</v>
      </c>
      <c r="F41" s="87">
        <f>ROUND(307.1,0)</f>
        <v>307</v>
      </c>
      <c r="G41" s="89">
        <v>0</v>
      </c>
      <c r="H41" s="89">
        <v>0</v>
      </c>
      <c r="I41" s="89">
        <v>0</v>
      </c>
      <c r="J41" s="89">
        <v>0</v>
      </c>
      <c r="K41" s="89">
        <v>0</v>
      </c>
      <c r="L41" s="89">
        <v>0</v>
      </c>
      <c r="M41" s="89">
        <v>0</v>
      </c>
      <c r="N41" s="89">
        <v>0</v>
      </c>
      <c r="O41" s="89">
        <v>0</v>
      </c>
      <c r="P41" s="89">
        <v>0</v>
      </c>
      <c r="Q41" s="89">
        <v>0</v>
      </c>
      <c r="R41" s="89">
        <v>0</v>
      </c>
      <c r="S41" s="89">
        <v>0</v>
      </c>
      <c r="T41" s="89">
        <v>0</v>
      </c>
      <c r="U41" s="89">
        <v>0</v>
      </c>
      <c r="V41" s="28">
        <v>22</v>
      </c>
      <c r="W41" s="28">
        <f>ROUND(88,0)</f>
        <v>88</v>
      </c>
      <c r="X41" s="28">
        <f>ROUND(307.1,0)</f>
        <v>307</v>
      </c>
      <c r="Y41" s="89">
        <v>0</v>
      </c>
      <c r="Z41" s="89">
        <v>0</v>
      </c>
      <c r="AA41" s="89">
        <v>0</v>
      </c>
      <c r="AB41" s="87">
        <v>0</v>
      </c>
      <c r="AC41" s="87">
        <v>0</v>
      </c>
      <c r="AD41" s="87">
        <v>0</v>
      </c>
      <c r="AE41" s="87">
        <v>0</v>
      </c>
      <c r="AF41" s="87">
        <v>0</v>
      </c>
      <c r="AG41" s="87">
        <v>0</v>
      </c>
      <c r="AH41" s="88">
        <v>1</v>
      </c>
    </row>
    <row r="42" spans="1:34" s="65" customFormat="1" ht="10.5">
      <c r="A42" s="74"/>
      <c r="B42" s="74">
        <v>2</v>
      </c>
      <c r="C42" s="75" t="s">
        <v>23</v>
      </c>
      <c r="D42" s="87">
        <v>1</v>
      </c>
      <c r="E42" s="87">
        <f>ROUND(17.1,0)</f>
        <v>17</v>
      </c>
      <c r="F42" s="87">
        <f>ROUND(103.5,0)</f>
        <v>104</v>
      </c>
      <c r="G42" s="89">
        <v>0</v>
      </c>
      <c r="H42" s="89">
        <v>0</v>
      </c>
      <c r="I42" s="89">
        <v>0</v>
      </c>
      <c r="J42" s="89">
        <v>0</v>
      </c>
      <c r="K42" s="89">
        <v>0</v>
      </c>
      <c r="L42" s="89">
        <v>0</v>
      </c>
      <c r="M42" s="89">
        <v>0</v>
      </c>
      <c r="N42" s="89">
        <v>0</v>
      </c>
      <c r="O42" s="89">
        <v>0</v>
      </c>
      <c r="P42" s="89">
        <v>0</v>
      </c>
      <c r="Q42" s="89">
        <v>0</v>
      </c>
      <c r="R42" s="89">
        <v>0</v>
      </c>
      <c r="S42" s="89">
        <v>0</v>
      </c>
      <c r="T42" s="89">
        <v>0</v>
      </c>
      <c r="U42" s="89">
        <v>0</v>
      </c>
      <c r="V42" s="28">
        <v>1</v>
      </c>
      <c r="W42" s="28">
        <f>ROUND(17.1,0)</f>
        <v>17</v>
      </c>
      <c r="X42" s="28">
        <f>ROUND(103.5,0)</f>
        <v>104</v>
      </c>
      <c r="Y42" s="89">
        <v>0</v>
      </c>
      <c r="Z42" s="89">
        <v>0</v>
      </c>
      <c r="AA42" s="89">
        <v>0</v>
      </c>
      <c r="AB42" s="87">
        <v>0</v>
      </c>
      <c r="AC42" s="87">
        <v>0</v>
      </c>
      <c r="AD42" s="87">
        <v>0</v>
      </c>
      <c r="AE42" s="87">
        <v>0</v>
      </c>
      <c r="AF42" s="87">
        <v>0</v>
      </c>
      <c r="AG42" s="87">
        <v>0</v>
      </c>
      <c r="AH42" s="88">
        <v>2</v>
      </c>
    </row>
    <row r="43" spans="1:34" s="65" customFormat="1" ht="10.5" customHeight="1">
      <c r="A43" s="266" t="s">
        <v>4</v>
      </c>
      <c r="B43" s="266"/>
      <c r="C43" s="267"/>
      <c r="D43" s="87"/>
      <c r="E43" s="87"/>
      <c r="F43" s="87"/>
      <c r="G43" s="87"/>
      <c r="H43" s="87"/>
      <c r="I43" s="87"/>
      <c r="J43" s="87"/>
      <c r="K43" s="87"/>
      <c r="L43" s="87"/>
      <c r="M43" s="87"/>
      <c r="N43" s="87"/>
      <c r="O43" s="87"/>
      <c r="P43" s="28"/>
      <c r="Q43" s="28"/>
      <c r="R43" s="28"/>
      <c r="S43" s="28"/>
      <c r="T43" s="28"/>
      <c r="U43" s="28"/>
      <c r="V43" s="28"/>
      <c r="W43" s="28"/>
      <c r="X43" s="28"/>
      <c r="Y43" s="28"/>
      <c r="Z43" s="28"/>
      <c r="AA43" s="28"/>
      <c r="AB43" s="28"/>
      <c r="AC43" s="28"/>
      <c r="AD43" s="28"/>
      <c r="AE43" s="87"/>
      <c r="AF43" s="28"/>
      <c r="AG43" s="29"/>
      <c r="AH43" s="84" t="s">
        <v>4</v>
      </c>
    </row>
    <row r="44" spans="1:34" s="65" customFormat="1" ht="10.5">
      <c r="A44" s="74"/>
      <c r="B44" s="74">
        <v>1</v>
      </c>
      <c r="C44" s="75" t="s">
        <v>20</v>
      </c>
      <c r="D44" s="87">
        <v>62</v>
      </c>
      <c r="E44" s="87">
        <f>ROUND(329,0)</f>
        <v>329</v>
      </c>
      <c r="F44" s="87">
        <f>ROUND(558,0)</f>
        <v>558</v>
      </c>
      <c r="G44" s="89">
        <v>0</v>
      </c>
      <c r="H44" s="89">
        <v>0</v>
      </c>
      <c r="I44" s="89">
        <v>0</v>
      </c>
      <c r="J44" s="87">
        <v>1</v>
      </c>
      <c r="K44" s="87">
        <f>ROUND(3.1,0)</f>
        <v>3</v>
      </c>
      <c r="L44" s="87">
        <f>ROUND(11.2,0)</f>
        <v>11</v>
      </c>
      <c r="M44" s="87">
        <v>3</v>
      </c>
      <c r="N44" s="87">
        <f>ROUND(17.9,0)</f>
        <v>18</v>
      </c>
      <c r="O44" s="87">
        <f>ROUND(7.9,0)</f>
        <v>8</v>
      </c>
      <c r="P44" s="28">
        <v>1</v>
      </c>
      <c r="Q44" s="28">
        <f>ROUND(2.6,0)</f>
        <v>3</v>
      </c>
      <c r="R44" s="28">
        <v>2.9</v>
      </c>
      <c r="S44" s="89">
        <v>0</v>
      </c>
      <c r="T44" s="89">
        <v>0</v>
      </c>
      <c r="U44" s="89">
        <v>0</v>
      </c>
      <c r="V44" s="28">
        <v>57</v>
      </c>
      <c r="W44" s="28">
        <f>ROUND(305.4,0)</f>
        <v>305</v>
      </c>
      <c r="X44" s="28">
        <f>ROUND(536,0)</f>
        <v>536</v>
      </c>
      <c r="Y44" s="89">
        <v>0</v>
      </c>
      <c r="Z44" s="89">
        <v>0</v>
      </c>
      <c r="AA44" s="89">
        <v>0</v>
      </c>
      <c r="AB44" s="87">
        <v>0</v>
      </c>
      <c r="AC44" s="87">
        <v>0</v>
      </c>
      <c r="AD44" s="87">
        <v>0</v>
      </c>
      <c r="AE44" s="87">
        <v>0</v>
      </c>
      <c r="AF44" s="87">
        <v>0</v>
      </c>
      <c r="AG44" s="87">
        <v>0</v>
      </c>
      <c r="AH44" s="88">
        <v>1</v>
      </c>
    </row>
    <row r="45" spans="1:34" s="65" customFormat="1" ht="10.5">
      <c r="A45" s="74"/>
      <c r="B45" s="74">
        <v>2</v>
      </c>
      <c r="C45" s="75" t="s">
        <v>191</v>
      </c>
      <c r="D45" s="87">
        <v>7</v>
      </c>
      <c r="E45" s="87">
        <f>ROUND(172,0)</f>
        <v>172</v>
      </c>
      <c r="F45" s="87">
        <f>ROUND(250.8,0)</f>
        <v>251</v>
      </c>
      <c r="G45" s="89">
        <v>0</v>
      </c>
      <c r="H45" s="89">
        <v>0</v>
      </c>
      <c r="I45" s="89">
        <v>0</v>
      </c>
      <c r="J45" s="89">
        <v>0</v>
      </c>
      <c r="K45" s="89">
        <v>0</v>
      </c>
      <c r="L45" s="89">
        <v>0</v>
      </c>
      <c r="M45" s="89">
        <v>0</v>
      </c>
      <c r="N45" s="89">
        <v>0</v>
      </c>
      <c r="O45" s="89">
        <v>0</v>
      </c>
      <c r="P45" s="89">
        <v>0</v>
      </c>
      <c r="Q45" s="89">
        <v>0</v>
      </c>
      <c r="R45" s="89">
        <v>0</v>
      </c>
      <c r="S45" s="89">
        <v>0</v>
      </c>
      <c r="T45" s="89">
        <v>0</v>
      </c>
      <c r="U45" s="89">
        <v>0</v>
      </c>
      <c r="V45" s="28">
        <v>7</v>
      </c>
      <c r="W45" s="28">
        <f>ROUND(172,0)</f>
        <v>172</v>
      </c>
      <c r="X45" s="28">
        <f>ROUND(250.8,0)</f>
        <v>251</v>
      </c>
      <c r="Y45" s="89">
        <v>0</v>
      </c>
      <c r="Z45" s="89">
        <v>0</v>
      </c>
      <c r="AA45" s="89">
        <v>0</v>
      </c>
      <c r="AB45" s="87">
        <v>0</v>
      </c>
      <c r="AC45" s="87">
        <v>0</v>
      </c>
      <c r="AD45" s="87">
        <v>0</v>
      </c>
      <c r="AE45" s="87">
        <v>0</v>
      </c>
      <c r="AF45" s="87">
        <v>0</v>
      </c>
      <c r="AG45" s="87">
        <v>0</v>
      </c>
      <c r="AH45" s="88">
        <v>2</v>
      </c>
    </row>
    <row r="46" spans="1:34" s="65" customFormat="1" ht="6" customHeight="1">
      <c r="A46" s="91"/>
      <c r="B46" s="91"/>
      <c r="C46" s="92"/>
      <c r="D46" s="93"/>
      <c r="E46" s="93"/>
      <c r="F46" s="93"/>
      <c r="G46" s="33"/>
      <c r="H46" s="33"/>
      <c r="I46" s="33"/>
      <c r="J46" s="33"/>
      <c r="K46" s="33"/>
      <c r="L46" s="33"/>
      <c r="M46" s="33"/>
      <c r="N46" s="33"/>
      <c r="O46" s="33"/>
      <c r="P46" s="33"/>
      <c r="Q46" s="33"/>
      <c r="R46" s="33"/>
      <c r="S46" s="33"/>
      <c r="T46" s="33"/>
      <c r="U46" s="33"/>
      <c r="V46" s="93"/>
      <c r="W46" s="93"/>
      <c r="X46" s="93"/>
      <c r="Y46" s="33"/>
      <c r="Z46" s="33"/>
      <c r="AA46" s="33"/>
      <c r="AB46" s="33"/>
      <c r="AC46" s="33"/>
      <c r="AD46" s="33"/>
      <c r="AE46" s="33"/>
      <c r="AF46" s="33"/>
      <c r="AG46" s="34"/>
      <c r="AH46" s="94"/>
    </row>
    <row r="47" spans="1:34" s="65" customFormat="1" ht="10.5">
      <c r="A47" s="65" t="s">
        <v>162</v>
      </c>
    </row>
    <row r="48" spans="1:34" ht="10.5" customHeight="1">
      <c r="A48" s="65"/>
    </row>
    <row r="49" spans="1:10" ht="10.5" customHeight="1">
      <c r="A49" s="65"/>
    </row>
    <row r="50" spans="1:10" ht="10.5" customHeight="1">
      <c r="J50" s="97"/>
    </row>
    <row r="51" spans="1:10" ht="10.5" customHeight="1"/>
    <row r="52" spans="1:10" ht="10.5" customHeight="1"/>
    <row r="53" spans="1:10" ht="10.5" customHeight="1"/>
    <row r="54" spans="1:10" ht="10.5" customHeight="1"/>
    <row r="55" spans="1:10" ht="10.5" customHeight="1"/>
    <row r="56" spans="1:10" ht="10.5" customHeight="1"/>
    <row r="57" spans="1:10" ht="10.5" customHeight="1"/>
    <row r="58" spans="1:10" ht="10.5" customHeight="1"/>
    <row r="59" spans="1:10" ht="10.5" customHeight="1"/>
    <row r="60" spans="1:10" ht="10.5" customHeight="1"/>
    <row r="61" spans="1:10" ht="10.5" customHeight="1"/>
    <row r="62" spans="1:10" ht="10.5" customHeight="1"/>
    <row r="63" spans="1:10" ht="10.5" customHeight="1"/>
    <row r="64" spans="1:10"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mergeCells count="24">
    <mergeCell ref="A22:C22"/>
    <mergeCell ref="A28:C28"/>
    <mergeCell ref="A34:C34"/>
    <mergeCell ref="A40:C40"/>
    <mergeCell ref="A43:C43"/>
    <mergeCell ref="Y12:AG12"/>
    <mergeCell ref="A13:C13"/>
    <mergeCell ref="Y13:AA13"/>
    <mergeCell ref="AB13:AD13"/>
    <mergeCell ref="AE13:AG13"/>
    <mergeCell ref="A12:C12"/>
    <mergeCell ref="D12:F13"/>
    <mergeCell ref="G12:I13"/>
    <mergeCell ref="J12:L13"/>
    <mergeCell ref="M12:O13"/>
    <mergeCell ref="P12:R13"/>
    <mergeCell ref="A20:C20"/>
    <mergeCell ref="S12:U13"/>
    <mergeCell ref="V12:X13"/>
    <mergeCell ref="A14:C14"/>
    <mergeCell ref="A16:C16"/>
    <mergeCell ref="A17:C17"/>
    <mergeCell ref="A18:C18"/>
    <mergeCell ref="A19:C19"/>
  </mergeCells>
  <phoneticPr fontId="11"/>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2003-02-28T09:02:00Z</cp:lastPrinted>
  <dcterms:created xsi:type="dcterms:W3CDTF">1999-05-26T04:40:17Z</dcterms:created>
  <dcterms:modified xsi:type="dcterms:W3CDTF">2024-03-26T00:31:29Z</dcterms:modified>
</cp:coreProperties>
</file>